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8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krisko\Documents\IV_UNP_Višacká\UNP_2019\"/>
    </mc:Choice>
  </mc:AlternateContent>
  <bookViews>
    <workbookView xWindow="-30" yWindow="105" windowWidth="15285" windowHeight="8835" tabRatio="623"/>
  </bookViews>
  <sheets>
    <sheet name="graf č1" sheetId="249" r:id="rId1"/>
    <sheet name="graf č.2" sheetId="230" r:id="rId2"/>
    <sheet name="graf č.3" sheetId="263" r:id="rId3"/>
    <sheet name="graf č.4" sheetId="264" r:id="rId4"/>
    <sheet name="graf č.5" sheetId="265" r:id="rId5"/>
    <sheet name="graf č.6+7" sheetId="235" r:id="rId6"/>
    <sheet name="graf č.8+9" sheetId="238" r:id="rId7"/>
    <sheet name="graf č.10" sheetId="239" r:id="rId8"/>
    <sheet name="graf č.11" sheetId="266" r:id="rId9"/>
    <sheet name="grafč.12" sheetId="267" r:id="rId10"/>
    <sheet name="graf č.13" sheetId="269" r:id="rId11"/>
    <sheet name="graf č.14+15" sheetId="271" r:id="rId12"/>
    <sheet name="graf č.16+17" sheetId="242" r:id="rId13"/>
    <sheet name="graf1_data" sheetId="200" r:id="rId14"/>
    <sheet name="graf2_data" sheetId="202" r:id="rId15"/>
    <sheet name="graf3_data" sheetId="209" r:id="rId16"/>
    <sheet name="graf4 data" sheetId="210" r:id="rId17"/>
    <sheet name="graf5_dataspolu" sheetId="196" r:id="rId18"/>
    <sheet name="graf6_data" sheetId="204" r:id="rId19"/>
    <sheet name="graf7_data" sheetId="213" r:id="rId20"/>
    <sheet name="graf8_data" sheetId="212" r:id="rId21"/>
    <sheet name="graf9_data" sheetId="215" r:id="rId22"/>
    <sheet name="graf10_data" sheetId="203" r:id="rId23"/>
    <sheet name="graf11_data" sheetId="197" r:id="rId24"/>
    <sheet name="graf 12_data a vypocet (2)" sheetId="268" r:id="rId25"/>
    <sheet name="graf13 štrukt_odv_data (2)" sheetId="270" r:id="rId26"/>
    <sheet name="graf14 štrukt_kraje_data (2)" sheetId="272" r:id="rId27"/>
    <sheet name="graf15štrukt_veľkosť_data (2)" sheetId="273" r:id="rId28"/>
    <sheet name="graf16 štrukt_druhvls_data" sheetId="224" r:id="rId29"/>
    <sheet name="graf17 štrukt_pravnaforma_data" sheetId="226" r:id="rId30"/>
  </sheets>
  <definedNames>
    <definedName name="_xlnm._FilterDatabase" localSheetId="25" hidden="1">'graf13 štrukt_odv_data (2)'!#REF!</definedName>
    <definedName name="_xlnm.Print_Area" localSheetId="24">'graf 12_data a vypocet (2)'!$R$2:$T$13</definedName>
    <definedName name="_xlnm.Print_Area" localSheetId="7">'graf č.10'!$A$1:$P$41</definedName>
    <definedName name="_xlnm.Print_Area" localSheetId="8">'graf č.11'!$A$1:$Q$41</definedName>
    <definedName name="_xlnm.Print_Area" localSheetId="10">'graf č.13'!$A$1:$Q$41</definedName>
    <definedName name="_xlnm.Print_Area" localSheetId="11">'graf č.14+15'!$A$1:$O$43</definedName>
    <definedName name="_xlnm.Print_Area" localSheetId="12">'graf č.16+17'!$A$1:$O$43</definedName>
    <definedName name="_xlnm.Print_Area" localSheetId="1">'graf č.2'!$B$1:$P$41</definedName>
    <definedName name="_xlnm.Print_Area" localSheetId="2">'graf č.3'!$B$1:$P$41</definedName>
    <definedName name="_xlnm.Print_Area" localSheetId="3">'graf č.4'!$B$1:$P$41</definedName>
    <definedName name="_xlnm.Print_Area" localSheetId="4">'graf č.5'!$B$1:$P$41</definedName>
    <definedName name="_xlnm.Print_Area" localSheetId="5">'graf č.6+7'!$A$1:$N$42</definedName>
    <definedName name="_xlnm.Print_Area" localSheetId="6">'graf č.8+9'!$A$1:$O$42</definedName>
    <definedName name="_xlnm.Print_Area" localSheetId="0">'graf č1'!$B$1:$O$41</definedName>
    <definedName name="_xlnm.Print_Area" localSheetId="25">'graf13 štrukt_odv_data (2)'!$A$2:$H$41</definedName>
    <definedName name="_xlnm.Print_Area" localSheetId="9">grafč.12!$A$2:$P$39</definedName>
  </definedNames>
  <calcPr calcId="152511"/>
</workbook>
</file>

<file path=xl/calcChain.xml><?xml version="1.0" encoding="utf-8"?>
<calcChain xmlns="http://schemas.openxmlformats.org/spreadsheetml/2006/main">
  <c r="D24" i="202" l="1"/>
  <c r="D5" i="272" l="1"/>
  <c r="D6" i="272"/>
  <c r="D7" i="272"/>
  <c r="D8" i="272"/>
  <c r="D9" i="272"/>
  <c r="D10" i="272"/>
  <c r="D11" i="272"/>
  <c r="D12" i="272"/>
  <c r="H3" i="270" l="1"/>
  <c r="G3" i="270"/>
  <c r="F3" i="270"/>
  <c r="E3" i="270"/>
  <c r="D3" i="270"/>
  <c r="C3" i="270"/>
  <c r="H44" i="270"/>
  <c r="G44" i="270"/>
  <c r="F44" i="270"/>
  <c r="E44" i="270"/>
  <c r="D44" i="270"/>
  <c r="C44" i="270"/>
  <c r="I23" i="270"/>
  <c r="H23" i="270"/>
  <c r="H24" i="270"/>
  <c r="H45" i="268" l="1"/>
  <c r="S16" i="268"/>
  <c r="U3" i="268"/>
  <c r="T5" i="268"/>
  <c r="E13" i="197"/>
  <c r="H13" i="197"/>
  <c r="C22" i="203"/>
  <c r="F22" i="203" s="1"/>
  <c r="C23" i="203"/>
  <c r="D22" i="203"/>
  <c r="E2" i="215"/>
  <c r="H2" i="215"/>
  <c r="H24" i="202"/>
  <c r="I24" i="202" s="1"/>
  <c r="G24" i="202"/>
  <c r="E24" i="202"/>
  <c r="F23" i="200"/>
  <c r="E23" i="203"/>
  <c r="D23" i="203" l="1"/>
  <c r="F23" i="203"/>
  <c r="G23" i="203" s="1"/>
  <c r="G22" i="203"/>
  <c r="E22" i="203"/>
  <c r="I23" i="202"/>
  <c r="K24" i="226"/>
  <c r="K23" i="226"/>
  <c r="K22" i="226"/>
  <c r="K21" i="226"/>
  <c r="K20" i="226"/>
  <c r="K19" i="226"/>
  <c r="K18" i="226"/>
  <c r="K17" i="226"/>
  <c r="I22" i="224"/>
  <c r="I21" i="224"/>
  <c r="I20" i="224"/>
  <c r="I19" i="224"/>
  <c r="I18" i="224"/>
  <c r="I17" i="224"/>
  <c r="I16" i="224"/>
  <c r="I15" i="224"/>
  <c r="I24" i="273"/>
  <c r="I23" i="273"/>
  <c r="I22" i="273"/>
  <c r="I21" i="273"/>
  <c r="I20" i="273"/>
  <c r="I19" i="273"/>
  <c r="I18" i="273"/>
  <c r="I17" i="273"/>
  <c r="I16" i="273"/>
  <c r="I25" i="272"/>
  <c r="I24" i="272"/>
  <c r="I23" i="272"/>
  <c r="I22" i="272"/>
  <c r="I21" i="272"/>
  <c r="I20" i="272"/>
  <c r="I19" i="272"/>
  <c r="I18" i="272"/>
  <c r="I17" i="272"/>
  <c r="H41" i="270"/>
  <c r="H40" i="270"/>
  <c r="H39" i="270"/>
  <c r="H38" i="270"/>
  <c r="H37" i="270"/>
  <c r="H36" i="270"/>
  <c r="H35" i="270"/>
  <c r="H34" i="270"/>
  <c r="H33" i="270"/>
  <c r="H32" i="270"/>
  <c r="H31" i="270"/>
  <c r="H30" i="270"/>
  <c r="H29" i="270"/>
  <c r="H28" i="270"/>
  <c r="H27" i="270"/>
  <c r="H26" i="270"/>
  <c r="H25" i="270"/>
  <c r="S12" i="268"/>
  <c r="S15" i="268" s="1"/>
  <c r="X9" i="268"/>
  <c r="V9" i="268"/>
  <c r="W6" i="268"/>
  <c r="Y5" i="268"/>
  <c r="G23" i="202"/>
  <c r="G22" i="200" l="1"/>
  <c r="G23" i="200"/>
  <c r="D4" i="210"/>
  <c r="D5" i="210"/>
  <c r="D6" i="210"/>
  <c r="D7" i="210"/>
  <c r="D8" i="210"/>
  <c r="D9" i="210"/>
  <c r="D10" i="210"/>
  <c r="D11" i="210"/>
  <c r="D12" i="210"/>
  <c r="D13" i="210"/>
  <c r="D14" i="210"/>
  <c r="D15" i="210"/>
  <c r="D16" i="210"/>
  <c r="D17" i="210"/>
  <c r="D18" i="210"/>
  <c r="D19" i="210"/>
  <c r="D20" i="210"/>
  <c r="D21" i="210"/>
  <c r="D22" i="210"/>
  <c r="C21" i="203" l="1"/>
  <c r="E6" i="202"/>
  <c r="H5" i="197" l="1"/>
  <c r="H6" i="197"/>
  <c r="H7" i="197"/>
  <c r="H8" i="197"/>
  <c r="H9" i="197"/>
  <c r="H10" i="197"/>
  <c r="H11" i="197"/>
  <c r="H12" i="197"/>
  <c r="H14" i="197"/>
  <c r="H15" i="197"/>
  <c r="H16" i="197"/>
  <c r="H17" i="197"/>
  <c r="H18" i="197"/>
  <c r="H19" i="197"/>
  <c r="H20" i="197"/>
  <c r="H21" i="197"/>
  <c r="H22" i="197"/>
  <c r="H4" i="197"/>
  <c r="D14" i="203"/>
  <c r="D12" i="203"/>
  <c r="D13" i="203"/>
  <c r="D10" i="203"/>
  <c r="D11" i="203"/>
  <c r="D8" i="203"/>
  <c r="D9" i="203"/>
  <c r="D7" i="203"/>
  <c r="E19" i="203"/>
  <c r="E20" i="203"/>
  <c r="E21" i="203"/>
  <c r="H3" i="215"/>
  <c r="H4" i="215"/>
  <c r="H5" i="215"/>
  <c r="H6" i="215"/>
  <c r="H7" i="215"/>
  <c r="H8" i="215"/>
  <c r="H3" i="212"/>
  <c r="H4" i="212"/>
  <c r="H5" i="212"/>
  <c r="H6" i="212"/>
  <c r="H7" i="212"/>
  <c r="H8" i="212"/>
  <c r="H2" i="212"/>
  <c r="H5" i="213"/>
  <c r="H6" i="213"/>
  <c r="H7" i="213"/>
  <c r="H8" i="213"/>
  <c r="H9" i="213"/>
  <c r="H10" i="213"/>
  <c r="H11" i="213"/>
  <c r="H4" i="213"/>
  <c r="G6" i="204"/>
  <c r="G7" i="204"/>
  <c r="G8" i="204"/>
  <c r="G9" i="204"/>
  <c r="G10" i="204"/>
  <c r="G11" i="204"/>
  <c r="G12" i="204"/>
  <c r="G5" i="204"/>
  <c r="D5" i="204"/>
  <c r="H5" i="196"/>
  <c r="H6" i="196"/>
  <c r="H7" i="196"/>
  <c r="H8" i="196"/>
  <c r="H9" i="196"/>
  <c r="H10" i="196"/>
  <c r="H11" i="196"/>
  <c r="H12" i="196"/>
  <c r="H13" i="196"/>
  <c r="H14" i="196"/>
  <c r="H15" i="196"/>
  <c r="H16" i="196"/>
  <c r="H17" i="196"/>
  <c r="H18" i="196"/>
  <c r="H19" i="196"/>
  <c r="H20" i="196"/>
  <c r="H21" i="196"/>
  <c r="H22" i="196"/>
  <c r="H4" i="196"/>
  <c r="G5" i="210"/>
  <c r="G6" i="210"/>
  <c r="G7" i="210"/>
  <c r="G8" i="210"/>
  <c r="G9" i="210"/>
  <c r="G10" i="210"/>
  <c r="G11" i="210"/>
  <c r="G12" i="210"/>
  <c r="G13" i="210"/>
  <c r="G14" i="210"/>
  <c r="G15" i="210"/>
  <c r="G16" i="210"/>
  <c r="G17" i="210"/>
  <c r="G18" i="210"/>
  <c r="G19" i="210"/>
  <c r="G20" i="210"/>
  <c r="G21" i="210"/>
  <c r="G22" i="210"/>
  <c r="G4" i="210"/>
  <c r="D4" i="209"/>
  <c r="D5" i="209"/>
  <c r="D6" i="209"/>
  <c r="D7" i="209"/>
  <c r="D8" i="209"/>
  <c r="D9" i="209"/>
  <c r="D10" i="209"/>
  <c r="D11" i="209"/>
  <c r="D12" i="209"/>
  <c r="D13" i="209"/>
  <c r="D14" i="209"/>
  <c r="D15" i="209"/>
  <c r="D16" i="209"/>
  <c r="D17" i="209"/>
  <c r="D18" i="209"/>
  <c r="D19" i="209"/>
  <c r="D20" i="209"/>
  <c r="D21" i="209"/>
  <c r="D22" i="209"/>
  <c r="G4" i="209"/>
  <c r="G5" i="209"/>
  <c r="G6" i="209"/>
  <c r="G7" i="209"/>
  <c r="G8" i="209"/>
  <c r="G9" i="209"/>
  <c r="G10" i="209"/>
  <c r="G11" i="209"/>
  <c r="G12" i="209"/>
  <c r="G13" i="209"/>
  <c r="G14" i="209"/>
  <c r="G15" i="209"/>
  <c r="G16" i="209"/>
  <c r="G17" i="209"/>
  <c r="G18" i="209"/>
  <c r="G19" i="209"/>
  <c r="G20" i="209"/>
  <c r="G21" i="209"/>
  <c r="G22" i="209"/>
  <c r="D22" i="202"/>
  <c r="H22" i="202" s="1"/>
  <c r="G22" i="202"/>
  <c r="G21" i="200"/>
  <c r="F20" i="200"/>
  <c r="F21" i="200"/>
  <c r="F21" i="203" l="1"/>
  <c r="E22" i="202"/>
  <c r="H3" i="273"/>
  <c r="H4" i="273"/>
  <c r="H5" i="273"/>
  <c r="H6" i="273"/>
  <c r="H7" i="273"/>
  <c r="H8" i="273"/>
  <c r="H9" i="273"/>
  <c r="H10" i="273"/>
  <c r="G10" i="273"/>
  <c r="F10" i="273"/>
  <c r="E10" i="273"/>
  <c r="D10" i="273"/>
  <c r="C10" i="273"/>
  <c r="G9" i="273"/>
  <c r="F9" i="273"/>
  <c r="E9" i="273"/>
  <c r="D9" i="273"/>
  <c r="C9" i="273"/>
  <c r="G8" i="273"/>
  <c r="F8" i="273"/>
  <c r="E8" i="273"/>
  <c r="D8" i="273"/>
  <c r="C8" i="273"/>
  <c r="G7" i="273"/>
  <c r="F7" i="273"/>
  <c r="E7" i="273"/>
  <c r="D7" i="273"/>
  <c r="C7" i="273"/>
  <c r="G6" i="273"/>
  <c r="F6" i="273"/>
  <c r="E6" i="273"/>
  <c r="D6" i="273"/>
  <c r="C6" i="273"/>
  <c r="G5" i="273"/>
  <c r="F5" i="273"/>
  <c r="E5" i="273"/>
  <c r="D5" i="273"/>
  <c r="C5" i="273"/>
  <c r="G4" i="273"/>
  <c r="F4" i="273"/>
  <c r="E4" i="273"/>
  <c r="D4" i="273"/>
  <c r="C4" i="273"/>
  <c r="G3" i="273"/>
  <c r="F3" i="273"/>
  <c r="E3" i="273"/>
  <c r="D3" i="273"/>
  <c r="C3" i="273"/>
  <c r="H5" i="272"/>
  <c r="H6" i="272"/>
  <c r="H7" i="272"/>
  <c r="H8" i="272"/>
  <c r="H9" i="272"/>
  <c r="H10" i="272"/>
  <c r="H11" i="272"/>
  <c r="H12" i="272"/>
  <c r="G12" i="272"/>
  <c r="F12" i="272"/>
  <c r="E12" i="272"/>
  <c r="C12" i="272"/>
  <c r="G11" i="272"/>
  <c r="F11" i="272"/>
  <c r="E11" i="272"/>
  <c r="C11" i="272"/>
  <c r="G10" i="272"/>
  <c r="F10" i="272"/>
  <c r="E10" i="272"/>
  <c r="C10" i="272"/>
  <c r="G9" i="272"/>
  <c r="F9" i="272"/>
  <c r="E9" i="272"/>
  <c r="C9" i="272"/>
  <c r="G8" i="272"/>
  <c r="F8" i="272"/>
  <c r="E8" i="272"/>
  <c r="C8" i="272"/>
  <c r="G7" i="272"/>
  <c r="F7" i="272"/>
  <c r="E7" i="272"/>
  <c r="C7" i="272"/>
  <c r="G6" i="272"/>
  <c r="F6" i="272"/>
  <c r="E6" i="272"/>
  <c r="C6" i="272"/>
  <c r="G5" i="272"/>
  <c r="F5" i="272"/>
  <c r="E5" i="272"/>
  <c r="C5" i="272"/>
  <c r="G62" i="270"/>
  <c r="G21" i="270" s="1"/>
  <c r="F62" i="270"/>
  <c r="F21" i="270" s="1"/>
  <c r="E62" i="270"/>
  <c r="E21" i="270" s="1"/>
  <c r="D62" i="270"/>
  <c r="D21" i="270" s="1"/>
  <c r="C62" i="270"/>
  <c r="C21" i="270" s="1"/>
  <c r="G61" i="270"/>
  <c r="G20" i="270" s="1"/>
  <c r="F61" i="270"/>
  <c r="F20" i="270" s="1"/>
  <c r="E61" i="270"/>
  <c r="E20" i="270" s="1"/>
  <c r="D61" i="270"/>
  <c r="D20" i="270" s="1"/>
  <c r="C61" i="270"/>
  <c r="G60" i="270"/>
  <c r="G19" i="270" s="1"/>
  <c r="F60" i="270"/>
  <c r="F19" i="270" s="1"/>
  <c r="E60" i="270"/>
  <c r="E19" i="270" s="1"/>
  <c r="D60" i="270"/>
  <c r="D19" i="270" s="1"/>
  <c r="C60" i="270"/>
  <c r="G59" i="270"/>
  <c r="G18" i="270" s="1"/>
  <c r="F59" i="270"/>
  <c r="F18" i="270" s="1"/>
  <c r="E59" i="270"/>
  <c r="E18" i="270" s="1"/>
  <c r="D59" i="270"/>
  <c r="D18" i="270" s="1"/>
  <c r="C59" i="270"/>
  <c r="C18" i="270" s="1"/>
  <c r="G58" i="270"/>
  <c r="G17" i="270" s="1"/>
  <c r="F58" i="270"/>
  <c r="F17" i="270" s="1"/>
  <c r="E58" i="270"/>
  <c r="E17" i="270" s="1"/>
  <c r="D58" i="270"/>
  <c r="D17" i="270" s="1"/>
  <c r="C58" i="270"/>
  <c r="C17" i="270" s="1"/>
  <c r="G57" i="270"/>
  <c r="G16" i="270" s="1"/>
  <c r="F57" i="270"/>
  <c r="F16" i="270" s="1"/>
  <c r="E57" i="270"/>
  <c r="E16" i="270" s="1"/>
  <c r="D57" i="270"/>
  <c r="D16" i="270" s="1"/>
  <c r="C57" i="270"/>
  <c r="G56" i="270"/>
  <c r="F56" i="270"/>
  <c r="F15" i="270" s="1"/>
  <c r="E56" i="270"/>
  <c r="E15" i="270" s="1"/>
  <c r="D56" i="270"/>
  <c r="D15" i="270" s="1"/>
  <c r="C56" i="270"/>
  <c r="C15" i="270" s="1"/>
  <c r="G55" i="270"/>
  <c r="G14" i="270" s="1"/>
  <c r="F55" i="270"/>
  <c r="F14" i="270" s="1"/>
  <c r="E55" i="270"/>
  <c r="E14" i="270" s="1"/>
  <c r="D55" i="270"/>
  <c r="D14" i="270" s="1"/>
  <c r="C55" i="270"/>
  <c r="C14" i="270" s="1"/>
  <c r="G54" i="270"/>
  <c r="G13" i="270" s="1"/>
  <c r="F54" i="270"/>
  <c r="F13" i="270" s="1"/>
  <c r="E54" i="270"/>
  <c r="E13" i="270" s="1"/>
  <c r="D54" i="270"/>
  <c r="D13" i="270" s="1"/>
  <c r="C54" i="270"/>
  <c r="C13" i="270" s="1"/>
  <c r="G53" i="270"/>
  <c r="F53" i="270"/>
  <c r="F12" i="270" s="1"/>
  <c r="E53" i="270"/>
  <c r="E12" i="270" s="1"/>
  <c r="D53" i="270"/>
  <c r="D12" i="270" s="1"/>
  <c r="C53" i="270"/>
  <c r="G52" i="270"/>
  <c r="G11" i="270" s="1"/>
  <c r="F52" i="270"/>
  <c r="F11" i="270" s="1"/>
  <c r="E52" i="270"/>
  <c r="E11" i="270" s="1"/>
  <c r="D52" i="270"/>
  <c r="D11" i="270" s="1"/>
  <c r="C52" i="270"/>
  <c r="C11" i="270" s="1"/>
  <c r="G51" i="270"/>
  <c r="G10" i="270" s="1"/>
  <c r="F51" i="270"/>
  <c r="F10" i="270" s="1"/>
  <c r="E51" i="270"/>
  <c r="D51" i="270"/>
  <c r="D10" i="270" s="1"/>
  <c r="C51" i="270"/>
  <c r="C10" i="270" s="1"/>
  <c r="G50" i="270"/>
  <c r="G9" i="270" s="1"/>
  <c r="F50" i="270"/>
  <c r="F9" i="270" s="1"/>
  <c r="E50" i="270"/>
  <c r="E9" i="270" s="1"/>
  <c r="D50" i="270"/>
  <c r="D9" i="270" s="1"/>
  <c r="C50" i="270"/>
  <c r="C9" i="270" s="1"/>
  <c r="G49" i="270"/>
  <c r="G8" i="270" s="1"/>
  <c r="F49" i="270"/>
  <c r="F8" i="270" s="1"/>
  <c r="E49" i="270"/>
  <c r="D49" i="270"/>
  <c r="D8" i="270" s="1"/>
  <c r="C49" i="270"/>
  <c r="C8" i="270" s="1"/>
  <c r="G48" i="270"/>
  <c r="G7" i="270" s="1"/>
  <c r="F48" i="270"/>
  <c r="F7" i="270" s="1"/>
  <c r="E48" i="270"/>
  <c r="E7" i="270" s="1"/>
  <c r="D48" i="270"/>
  <c r="D7" i="270" s="1"/>
  <c r="C48" i="270"/>
  <c r="C7" i="270" s="1"/>
  <c r="G47" i="270"/>
  <c r="G6" i="270" s="1"/>
  <c r="F47" i="270"/>
  <c r="F6" i="270" s="1"/>
  <c r="E47" i="270"/>
  <c r="E6" i="270" s="1"/>
  <c r="D47" i="270"/>
  <c r="D6" i="270" s="1"/>
  <c r="C47" i="270"/>
  <c r="C6" i="270" s="1"/>
  <c r="G46" i="270"/>
  <c r="G5" i="270" s="1"/>
  <c r="F46" i="270"/>
  <c r="F5" i="270" s="1"/>
  <c r="E46" i="270"/>
  <c r="E5" i="270" s="1"/>
  <c r="D46" i="270"/>
  <c r="D5" i="270" s="1"/>
  <c r="C46" i="270"/>
  <c r="C5" i="270" s="1"/>
  <c r="G45" i="270"/>
  <c r="F45" i="270"/>
  <c r="F4" i="270" s="1"/>
  <c r="E45" i="270"/>
  <c r="E4" i="270" s="1"/>
  <c r="D45" i="270"/>
  <c r="D4" i="270" s="1"/>
  <c r="C45" i="270"/>
  <c r="C4" i="270" s="1"/>
  <c r="H62" i="270"/>
  <c r="H21" i="270" s="1"/>
  <c r="H61" i="270"/>
  <c r="H20" i="270" s="1"/>
  <c r="H60" i="270"/>
  <c r="H19" i="270" s="1"/>
  <c r="H59" i="270"/>
  <c r="H18" i="270" s="1"/>
  <c r="H58" i="270"/>
  <c r="H17" i="270" s="1"/>
  <c r="H57" i="270"/>
  <c r="H16" i="270" s="1"/>
  <c r="H56" i="270"/>
  <c r="H15" i="270" s="1"/>
  <c r="H55" i="270"/>
  <c r="H14" i="270" s="1"/>
  <c r="H54" i="270"/>
  <c r="H13" i="270" s="1"/>
  <c r="H53" i="270"/>
  <c r="H12" i="270" s="1"/>
  <c r="H52" i="270"/>
  <c r="H11" i="270" s="1"/>
  <c r="H51" i="270"/>
  <c r="H10" i="270" s="1"/>
  <c r="H50" i="270"/>
  <c r="H9" i="270" s="1"/>
  <c r="H49" i="270"/>
  <c r="H8" i="270" s="1"/>
  <c r="H48" i="270"/>
  <c r="H7" i="270" s="1"/>
  <c r="H47" i="270"/>
  <c r="H6" i="270" s="1"/>
  <c r="H46" i="270"/>
  <c r="H5" i="270" s="1"/>
  <c r="H45" i="270"/>
  <c r="H4" i="270" s="1"/>
  <c r="C20" i="270"/>
  <c r="C19" i="270"/>
  <c r="C16" i="270"/>
  <c r="G15" i="270"/>
  <c r="G12" i="270"/>
  <c r="C12" i="270"/>
  <c r="E10" i="270"/>
  <c r="E8" i="270"/>
  <c r="G4" i="270"/>
  <c r="I6" i="272" l="1"/>
  <c r="I11" i="272"/>
  <c r="I3" i="273"/>
  <c r="I5" i="272"/>
  <c r="I12" i="272"/>
  <c r="I4" i="273"/>
  <c r="I5" i="273"/>
  <c r="I10" i="273"/>
  <c r="I9" i="272"/>
  <c r="I10" i="272"/>
  <c r="I6" i="273"/>
  <c r="I7" i="273"/>
  <c r="I7" i="272"/>
  <c r="I8" i="272"/>
  <c r="I8" i="273"/>
  <c r="I9" i="273"/>
  <c r="G11" i="226"/>
  <c r="G10" i="226"/>
  <c r="G9" i="226"/>
  <c r="G8" i="226"/>
  <c r="G7" i="226"/>
  <c r="G6" i="226"/>
  <c r="G5" i="226"/>
  <c r="F11" i="226"/>
  <c r="F10" i="226"/>
  <c r="F9" i="226"/>
  <c r="F8" i="226"/>
  <c r="F7" i="226"/>
  <c r="F6" i="226"/>
  <c r="F5" i="226"/>
  <c r="E11" i="226"/>
  <c r="E10" i="226"/>
  <c r="E9" i="226"/>
  <c r="E8" i="226"/>
  <c r="E7" i="226"/>
  <c r="E6" i="226"/>
  <c r="E5" i="226"/>
  <c r="D11" i="226"/>
  <c r="D10" i="226"/>
  <c r="D9" i="226"/>
  <c r="D8" i="226"/>
  <c r="D7" i="226"/>
  <c r="D6" i="226"/>
  <c r="D5" i="226"/>
  <c r="C11" i="226"/>
  <c r="C10" i="226"/>
  <c r="C9" i="226"/>
  <c r="C8" i="226"/>
  <c r="C7" i="226"/>
  <c r="C6" i="226"/>
  <c r="C5" i="226"/>
  <c r="H5" i="226" l="1"/>
  <c r="H6" i="226"/>
  <c r="H7" i="226"/>
  <c r="H8" i="226"/>
  <c r="H9" i="226"/>
  <c r="H10" i="226"/>
  <c r="H11" i="226"/>
  <c r="G9" i="224" l="1"/>
  <c r="G8" i="224"/>
  <c r="G7" i="224"/>
  <c r="G6" i="224"/>
  <c r="G5" i="224"/>
  <c r="G4" i="224"/>
  <c r="G3" i="224"/>
  <c r="F9" i="224"/>
  <c r="F8" i="224"/>
  <c r="F7" i="224"/>
  <c r="F6" i="224"/>
  <c r="F5" i="224"/>
  <c r="F4" i="224"/>
  <c r="F3" i="224"/>
  <c r="E9" i="224"/>
  <c r="E8" i="224"/>
  <c r="E7" i="224"/>
  <c r="E6" i="224"/>
  <c r="E5" i="224"/>
  <c r="E4" i="224"/>
  <c r="E3" i="224"/>
  <c r="D9" i="224"/>
  <c r="D8" i="224"/>
  <c r="D7" i="224"/>
  <c r="D6" i="224"/>
  <c r="D5" i="224"/>
  <c r="D4" i="224"/>
  <c r="D3" i="224"/>
  <c r="C9" i="224"/>
  <c r="C8" i="224"/>
  <c r="C7" i="224"/>
  <c r="C6" i="224"/>
  <c r="C4" i="224"/>
  <c r="C3" i="224"/>
  <c r="C5" i="224"/>
  <c r="H3" i="224"/>
  <c r="H4" i="224"/>
  <c r="H5" i="224"/>
  <c r="H6" i="224"/>
  <c r="H7" i="224"/>
  <c r="H8" i="224"/>
  <c r="H9" i="224"/>
  <c r="E5" i="197"/>
  <c r="E6" i="197"/>
  <c r="E7" i="197"/>
  <c r="E8" i="197"/>
  <c r="E9" i="197"/>
  <c r="E10" i="197"/>
  <c r="E11" i="197"/>
  <c r="E12" i="197"/>
  <c r="E14" i="197"/>
  <c r="E15" i="197"/>
  <c r="E16" i="197"/>
  <c r="E17" i="197"/>
  <c r="E18" i="197"/>
  <c r="E19" i="197"/>
  <c r="E20" i="197"/>
  <c r="E21" i="197"/>
  <c r="E22" i="197"/>
  <c r="E4" i="197"/>
  <c r="F6" i="203"/>
  <c r="F7" i="203"/>
  <c r="F8" i="203"/>
  <c r="F9" i="203"/>
  <c r="F10" i="203"/>
  <c r="F11" i="203"/>
  <c r="F12" i="203"/>
  <c r="F13" i="203"/>
  <c r="F14" i="203"/>
  <c r="F18" i="203"/>
  <c r="F4" i="203"/>
  <c r="C5" i="203" l="1"/>
  <c r="C20" i="203"/>
  <c r="E3" i="215"/>
  <c r="E4" i="215"/>
  <c r="E5" i="215"/>
  <c r="E6" i="215"/>
  <c r="E7" i="215"/>
  <c r="E8" i="215"/>
  <c r="E8" i="212"/>
  <c r="E7" i="212"/>
  <c r="E6" i="212"/>
  <c r="E5" i="212"/>
  <c r="E4" i="212"/>
  <c r="E3" i="212"/>
  <c r="E2" i="212"/>
  <c r="F20" i="203" l="1"/>
  <c r="D21" i="203"/>
  <c r="F5" i="203"/>
  <c r="D5" i="203"/>
  <c r="D6" i="203"/>
  <c r="E5" i="196"/>
  <c r="E6" i="196"/>
  <c r="E7" i="196"/>
  <c r="E8" i="196"/>
  <c r="E9" i="196"/>
  <c r="E10" i="196"/>
  <c r="E11" i="196"/>
  <c r="E12" i="196"/>
  <c r="E13" i="196"/>
  <c r="E14" i="196"/>
  <c r="E15" i="196"/>
  <c r="E16" i="196"/>
  <c r="E17" i="196"/>
  <c r="E18" i="196"/>
  <c r="E19" i="196"/>
  <c r="E20" i="196"/>
  <c r="E21" i="196"/>
  <c r="E22" i="196"/>
  <c r="E4" i="196"/>
  <c r="G21" i="203" l="1"/>
  <c r="H21" i="202"/>
  <c r="I22" i="202" s="1"/>
  <c r="G21" i="202"/>
  <c r="E21" i="202"/>
  <c r="C19" i="203" l="1"/>
  <c r="E5" i="213"/>
  <c r="E6" i="213"/>
  <c r="E7" i="213"/>
  <c r="E8" i="213"/>
  <c r="E9" i="213"/>
  <c r="E10" i="213"/>
  <c r="E11" i="213"/>
  <c r="E4" i="213"/>
  <c r="D6" i="204"/>
  <c r="D7" i="204"/>
  <c r="D8" i="204"/>
  <c r="D9" i="204"/>
  <c r="D10" i="204"/>
  <c r="D11" i="204"/>
  <c r="D12" i="204"/>
  <c r="F19" i="200"/>
  <c r="G20" i="200" s="1"/>
  <c r="D19" i="203" l="1"/>
  <c r="F19" i="203"/>
  <c r="D20" i="203"/>
  <c r="D5" i="202"/>
  <c r="H5" i="202" s="1"/>
  <c r="G5" i="202"/>
  <c r="G19" i="203" l="1"/>
  <c r="G20" i="203"/>
  <c r="G20" i="202"/>
  <c r="E20" i="202"/>
  <c r="H20" i="202" l="1"/>
  <c r="I21" i="202" s="1"/>
  <c r="E18" i="203"/>
  <c r="H4" i="202"/>
  <c r="E5" i="202" s="1"/>
  <c r="I5" i="202" s="1"/>
  <c r="G6" i="202"/>
  <c r="G7" i="202"/>
  <c r="G8" i="202"/>
  <c r="G9" i="202"/>
  <c r="G10" i="202"/>
  <c r="G11" i="202"/>
  <c r="G12" i="202"/>
  <c r="G13" i="202"/>
  <c r="G14" i="202"/>
  <c r="G15" i="202"/>
  <c r="G16" i="202"/>
  <c r="G17" i="202"/>
  <c r="G18" i="202"/>
  <c r="G19" i="202"/>
  <c r="I6" i="226" l="1"/>
  <c r="E17" i="203"/>
  <c r="C17" i="203"/>
  <c r="E16" i="203"/>
  <c r="C16" i="203"/>
  <c r="E15" i="203"/>
  <c r="C15" i="203"/>
  <c r="D15" i="203" s="1"/>
  <c r="E14" i="203"/>
  <c r="E13" i="203"/>
  <c r="E12" i="203"/>
  <c r="E11" i="203"/>
  <c r="E10" i="203"/>
  <c r="E9" i="203"/>
  <c r="E8" i="203"/>
  <c r="E7" i="203"/>
  <c r="E6" i="203"/>
  <c r="E5" i="203"/>
  <c r="G6" i="203"/>
  <c r="E4" i="203"/>
  <c r="H19" i="202"/>
  <c r="D18" i="202"/>
  <c r="H18" i="202" s="1"/>
  <c r="H17" i="202"/>
  <c r="E17" i="202"/>
  <c r="H16" i="202"/>
  <c r="I16" i="202" s="1"/>
  <c r="E16" i="202"/>
  <c r="H15" i="202"/>
  <c r="H14" i="202"/>
  <c r="H13" i="202"/>
  <c r="I13" i="202" s="1"/>
  <c r="H12" i="202"/>
  <c r="H11" i="202"/>
  <c r="H10" i="202"/>
  <c r="H9" i="202"/>
  <c r="H8" i="202"/>
  <c r="H7" i="202"/>
  <c r="D6" i="202"/>
  <c r="H6" i="202" s="1"/>
  <c r="I6" i="202" s="1"/>
  <c r="F18" i="200"/>
  <c r="F17" i="200"/>
  <c r="F16" i="200"/>
  <c r="G17" i="200" s="1"/>
  <c r="F15" i="200"/>
  <c r="F14" i="200"/>
  <c r="F13" i="200"/>
  <c r="F12" i="200"/>
  <c r="F11" i="200"/>
  <c r="F10" i="200"/>
  <c r="F9" i="200"/>
  <c r="F8" i="200"/>
  <c r="F7" i="200"/>
  <c r="F6" i="200"/>
  <c r="F5" i="200"/>
  <c r="F17" i="203" l="1"/>
  <c r="D18" i="203"/>
  <c r="D17" i="203"/>
  <c r="F16" i="203"/>
  <c r="D16" i="203"/>
  <c r="G6" i="200"/>
  <c r="G10" i="200"/>
  <c r="G14" i="200"/>
  <c r="I8" i="202"/>
  <c r="I12" i="202"/>
  <c r="I18" i="202"/>
  <c r="F15" i="203"/>
  <c r="G8" i="200"/>
  <c r="G12" i="200"/>
  <c r="I10" i="202"/>
  <c r="G9" i="200"/>
  <c r="G13" i="200"/>
  <c r="G16" i="200"/>
  <c r="G15" i="200"/>
  <c r="I11" i="202"/>
  <c r="G19" i="200"/>
  <c r="G18" i="200"/>
  <c r="G7" i="200"/>
  <c r="G11" i="200"/>
  <c r="I14" i="202"/>
  <c r="I7" i="202"/>
  <c r="I15" i="202"/>
  <c r="E19" i="202"/>
  <c r="I9" i="202"/>
  <c r="E18" i="202"/>
  <c r="I19" i="202"/>
  <c r="I20" i="202"/>
  <c r="I17" i="202"/>
  <c r="I7" i="226"/>
  <c r="I10" i="226"/>
  <c r="I9" i="226"/>
  <c r="I5" i="226"/>
  <c r="I11" i="226"/>
  <c r="I8" i="226"/>
  <c r="I5" i="224"/>
  <c r="I9" i="224"/>
  <c r="I4" i="224"/>
  <c r="I6" i="224"/>
  <c r="I8" i="224"/>
  <c r="I7" i="224"/>
  <c r="I3" i="224"/>
  <c r="G16" i="203"/>
  <c r="G8" i="203"/>
  <c r="G9" i="203"/>
  <c r="G12" i="203"/>
  <c r="G13" i="203"/>
  <c r="G15" i="203"/>
  <c r="G18" i="203"/>
  <c r="G14" i="203"/>
  <c r="G7" i="203"/>
  <c r="G11" i="203"/>
  <c r="G10" i="203"/>
  <c r="G5" i="203"/>
  <c r="G17" i="203" l="1"/>
</calcChain>
</file>

<file path=xl/sharedStrings.xml><?xml version="1.0" encoding="utf-8"?>
<sst xmlns="http://schemas.openxmlformats.org/spreadsheetml/2006/main" count="503" uniqueCount="213">
  <si>
    <t>Priemer za SR</t>
  </si>
  <si>
    <t>A</t>
  </si>
  <si>
    <t>C</t>
  </si>
  <si>
    <t>D</t>
  </si>
  <si>
    <t>E</t>
  </si>
  <si>
    <t>F</t>
  </si>
  <si>
    <t>G</t>
  </si>
  <si>
    <t>H</t>
  </si>
  <si>
    <t xml:space="preserve">    1. Mzdy</t>
  </si>
  <si>
    <t xml:space="preserve">    2. Náhrady mzdy</t>
  </si>
  <si>
    <t>I</t>
  </si>
  <si>
    <t>J</t>
  </si>
  <si>
    <t>K</t>
  </si>
  <si>
    <t>L</t>
  </si>
  <si>
    <t>M</t>
  </si>
  <si>
    <t>N</t>
  </si>
  <si>
    <t>O</t>
  </si>
  <si>
    <t>Bratislavský</t>
  </si>
  <si>
    <t>Trnavský</t>
  </si>
  <si>
    <t>Trenčiansky</t>
  </si>
  <si>
    <t>Nitriansky</t>
  </si>
  <si>
    <t>Žilinský</t>
  </si>
  <si>
    <t>Banskobystrický</t>
  </si>
  <si>
    <t>Prešovský</t>
  </si>
  <si>
    <t>Košický</t>
  </si>
  <si>
    <t>50 - 99</t>
  </si>
  <si>
    <t>100 - 249</t>
  </si>
  <si>
    <t>250 - 499</t>
  </si>
  <si>
    <t>500 - 999</t>
  </si>
  <si>
    <t>1000 a viac</t>
  </si>
  <si>
    <t>súkromné tuzemské</t>
  </si>
  <si>
    <t>družstevné</t>
  </si>
  <si>
    <t>štátne</t>
  </si>
  <si>
    <t>vlastníctvo združ., polit. strán a cirkví</t>
  </si>
  <si>
    <t>zahraničné</t>
  </si>
  <si>
    <t>verejná obchodná spoločnosť</t>
  </si>
  <si>
    <t>akciová spoločnosť</t>
  </si>
  <si>
    <t>družstvo</t>
  </si>
  <si>
    <t>štátny podnik</t>
  </si>
  <si>
    <t>rozpočtová organizácia</t>
  </si>
  <si>
    <t>príspevková organizácia</t>
  </si>
  <si>
    <t>50-99</t>
  </si>
  <si>
    <t>100-249</t>
  </si>
  <si>
    <t>250-499</t>
  </si>
  <si>
    <t>500-999</t>
  </si>
  <si>
    <t>medzinárodné s prevažujúcim súkromným sektorom</t>
  </si>
  <si>
    <t>1 - 9</t>
  </si>
  <si>
    <t>10 - 19</t>
  </si>
  <si>
    <t>20 - 49</t>
  </si>
  <si>
    <t>1-9</t>
  </si>
  <si>
    <t>10-19</t>
  </si>
  <si>
    <t>20-49</t>
  </si>
  <si>
    <t>B</t>
  </si>
  <si>
    <t>P</t>
  </si>
  <si>
    <t>Q</t>
  </si>
  <si>
    <t>R</t>
  </si>
  <si>
    <t>S</t>
  </si>
  <si>
    <t>J Informácie a komunikácia</t>
  </si>
  <si>
    <t>L Činnosti v oblasti nehnuteľností</t>
  </si>
  <si>
    <t>P Vzdelávanie</t>
  </si>
  <si>
    <t>S Ostatné činnosti</t>
  </si>
  <si>
    <t xml:space="preserve">    8. Povinné príspevky na sociálne poistenie</t>
  </si>
  <si>
    <t>vlastníctvo územnej samosprávy</t>
  </si>
  <si>
    <t xml:space="preserve">  15. Ostatné nepriame náklady</t>
  </si>
  <si>
    <t>N Administratívne služby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</si>
  <si>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</si>
  <si>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</si>
  <si>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</si>
  <si>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</si>
  <si>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</si>
  <si>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</si>
  <si>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</si>
  <si>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</si>
  <si>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</si>
  <si>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</si>
  <si>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základné (tarifné) mzdy a platy</t>
  </si>
  <si>
    <t xml:space="preserve">  15. Ostatné  náklady</t>
  </si>
  <si>
    <t>prémie a odmeny</t>
  </si>
  <si>
    <t>ostatné zložky mzdy</t>
  </si>
  <si>
    <t>základná</t>
  </si>
  <si>
    <t>odmeny</t>
  </si>
  <si>
    <t>ostatné</t>
  </si>
  <si>
    <t>Ostatné nepriame náklady bez subvencií</t>
  </si>
  <si>
    <t>Ostatné priame náklady</t>
  </si>
  <si>
    <t>Náhrady mzdy</t>
  </si>
  <si>
    <t>základné mzdy</t>
  </si>
  <si>
    <t>príplatky a doplatky</t>
  </si>
  <si>
    <t>naturálne a ostatné mzdy</t>
  </si>
  <si>
    <t>Povinné príspevky na sociálne poistenie</t>
  </si>
  <si>
    <t>Celkové náklady práce / Total labour costs</t>
  </si>
  <si>
    <t>Priame náklady / Direct costs</t>
  </si>
  <si>
    <t>Celkové mesačné náklady práce / Total monthly labour costs</t>
  </si>
  <si>
    <t>Zrýchlenie / spomalenie vývoja (v p. b.) / Acceleration / slowdown of development (in p.p.)</t>
  </si>
  <si>
    <t>Nepriame náklady / Indirect costs</t>
  </si>
  <si>
    <t>1000 &lt;</t>
  </si>
  <si>
    <t>A Pôdohospodárstvo / Agriculture</t>
  </si>
  <si>
    <t>B Ťažba a dobývanie / Mining and quarrying</t>
  </si>
  <si>
    <t>R Umenie, zábava a rekreácia / Arts, recreation</t>
  </si>
  <si>
    <t>Q Zdravotníctvo a soc.pomoc / Health, soc. work activ.</t>
  </si>
  <si>
    <t>P Vzdelávanie / Education</t>
  </si>
  <si>
    <t>O Verej.správa, soc.zabezp. / Public admin., social secur.</t>
  </si>
  <si>
    <t>N Administratívne služby / Administrative services</t>
  </si>
  <si>
    <t>M Odborné, vedec.a tech.čin. / Profession., tech. activ.</t>
  </si>
  <si>
    <t>L Čin. v obl.nehnuteľností / Real estate activities</t>
  </si>
  <si>
    <t>K Finanč. a poisťov.činnosti / Financ., insur. activities</t>
  </si>
  <si>
    <t>J Informácie a komunikácie / Information, communication</t>
  </si>
  <si>
    <t>I Ubytov. a strav.služby / Accomod., food services</t>
  </si>
  <si>
    <t>H Doprava a skladovanie / Transportaion, storage</t>
  </si>
  <si>
    <t>G Veľkoobchod a maloob. / Wholesale, retail trade</t>
  </si>
  <si>
    <t>F Stavebníctvo / Construction</t>
  </si>
  <si>
    <t>E Dodávka vody, odpady / Water supply, waste</t>
  </si>
  <si>
    <t>D Dod.elektriny, plynu, pary / Electricity, gas supply</t>
  </si>
  <si>
    <t>základné (tarifné) mzdy a platy / Basic wages</t>
  </si>
  <si>
    <t>prémie a odmeny / Bonuses and allow. paid regularly</t>
  </si>
  <si>
    <t>ostatné zložky mzdy / Other wage compon.</t>
  </si>
  <si>
    <t>náhrady mzdy / Payments for day not worked</t>
  </si>
  <si>
    <t>povin. príspev. na soc. poist. / Statut. social secur. contrib.</t>
  </si>
  <si>
    <t>ostatné náklady práce / Other labour costs</t>
  </si>
  <si>
    <t>Zahraničné / Foreign</t>
  </si>
  <si>
    <t>Medzin. s prevaž.súkr.sekt. / International - private</t>
  </si>
  <si>
    <t>Vlast. územ. samosprávy / Municipality - owned</t>
  </si>
  <si>
    <t>Štátne / State owned</t>
  </si>
  <si>
    <t>Súkromné tuzemské / Private inland</t>
  </si>
  <si>
    <t>Družstevné /  Cooperative - owned</t>
  </si>
  <si>
    <t>Vlast. združ., polit. strán a cirkví / Ownership of associat.</t>
  </si>
  <si>
    <t>Rozpočtová organizácia / Budgetary organization</t>
  </si>
  <si>
    <t>Štátny podnik / State enterprise</t>
  </si>
  <si>
    <t>Akciová spoločnosť / Joint stock company</t>
  </si>
  <si>
    <t>Príspevková organizácia / Subsidised organization</t>
  </si>
  <si>
    <t>Hodinové náklady práce / Hourly labour costs</t>
  </si>
  <si>
    <t>Akciová spoloč.                     Joint stock company</t>
  </si>
  <si>
    <t>Poľnoh. družstvo                  Agricult. cooperative</t>
  </si>
  <si>
    <t>Štátny podnik                          State enterprise</t>
  </si>
  <si>
    <t>Rozpočtová organiz.   Budgetary organiz.</t>
  </si>
  <si>
    <t>Príspevková organiz.   Subsidised organiz.</t>
  </si>
  <si>
    <t>Družstevné               Cooperat. - owned</t>
  </si>
  <si>
    <t>Zahraničné                Foreign</t>
  </si>
  <si>
    <t xml:space="preserve">         v tom  </t>
  </si>
  <si>
    <t xml:space="preserve">                  </t>
  </si>
  <si>
    <t xml:space="preserve">     2. Náhrady mzdy</t>
  </si>
  <si>
    <t xml:space="preserve">     8. Povinné príspevky na sociálne poistenie</t>
  </si>
  <si>
    <t>Priemer        za SR  Average           of SR</t>
  </si>
  <si>
    <t>Veľkosť organizácie (počet zamestnancov)</t>
  </si>
  <si>
    <t>Size of reporting unit (number of employees)</t>
  </si>
  <si>
    <t>2012</t>
  </si>
  <si>
    <t>Spoločnosť s ruč. obmed. / Limited liability company</t>
  </si>
  <si>
    <t>Verej. obchod. spoločnosť / Public commer. company</t>
  </si>
  <si>
    <t>Poľnohospodárske družstvo / Agriculture. cooperative</t>
  </si>
  <si>
    <t xml:space="preserve">   Accomod., food services</t>
  </si>
  <si>
    <t>I Ubytov., stravov. služby</t>
  </si>
  <si>
    <t xml:space="preserve">   Information, communication</t>
  </si>
  <si>
    <t>K Finanč. a poisťov. činnosti</t>
  </si>
  <si>
    <t xml:space="preserve">   Real estate activities</t>
  </si>
  <si>
    <t>M Odborné, vedec. a tech. čin.</t>
  </si>
  <si>
    <t>O Verejná správa, soc. zabezp.</t>
  </si>
  <si>
    <t>Q Zdravotníctvo</t>
  </si>
  <si>
    <t>R Umenie, zábava, rekreácia</t>
  </si>
  <si>
    <t xml:space="preserve">    Arts, recreation</t>
  </si>
  <si>
    <t xml:space="preserve">    Other service activities</t>
  </si>
  <si>
    <t xml:space="preserve">    Health, social work activities</t>
  </si>
  <si>
    <t xml:space="preserve">               B Ťažba a dobývanie</t>
  </si>
  <si>
    <t xml:space="preserve">                  Mining and quarrying</t>
  </si>
  <si>
    <t xml:space="preserve">  E Dodávka vody, odpady</t>
  </si>
  <si>
    <t xml:space="preserve">      Water supply, waste</t>
  </si>
  <si>
    <t xml:space="preserve">  F Stavebníctvo</t>
  </si>
  <si>
    <t xml:space="preserve">  G Veľkoobchod a maoobchod</t>
  </si>
  <si>
    <t xml:space="preserve">      Wholesale, retail trade</t>
  </si>
  <si>
    <t xml:space="preserve">  H Doprava a skladovanie</t>
  </si>
  <si>
    <t xml:space="preserve">      Transportation, storage</t>
  </si>
  <si>
    <t xml:space="preserve">     Construction</t>
  </si>
  <si>
    <t xml:space="preserve">   Financ., insur. activities</t>
  </si>
  <si>
    <t xml:space="preserve">    Administrative services</t>
  </si>
  <si>
    <t xml:space="preserve">    Education</t>
  </si>
  <si>
    <t xml:space="preserve">               C Priemyselná výroba</t>
  </si>
  <si>
    <t xml:space="preserve">               D Dod. elektriny, plynu, pary</t>
  </si>
  <si>
    <t xml:space="preserve">                   Manufacturing</t>
  </si>
  <si>
    <t xml:space="preserve">               A Pôdohospodárstvo</t>
  </si>
  <si>
    <t xml:space="preserve">                  Agriculture</t>
  </si>
  <si>
    <t xml:space="preserve">                  Electricity, gas, supply</t>
  </si>
  <si>
    <t xml:space="preserve">    Proffesion. techn. activities</t>
  </si>
  <si>
    <t xml:space="preserve">    Public admin., social security</t>
  </si>
  <si>
    <t>C Priemyselná výroba / Manufacturing</t>
  </si>
  <si>
    <t xml:space="preserve"> </t>
  </si>
  <si>
    <t>index</t>
  </si>
  <si>
    <t>dynamika rast/pokles</t>
  </si>
  <si>
    <t>Zaokrúhlené</t>
  </si>
  <si>
    <t>Pomocná tabulka, údaje z publikácie</t>
  </si>
  <si>
    <t>Súkromné tuzemské</t>
  </si>
  <si>
    <t>Družstevné</t>
  </si>
  <si>
    <t>Štátne</t>
  </si>
  <si>
    <t>Vlastn. územnej samosprávy</t>
  </si>
  <si>
    <t>Vlastn. združ., polit. strán a cirkví</t>
  </si>
  <si>
    <t>Zahraničné</t>
  </si>
  <si>
    <t>Medzinár. s prevaž. súkrom. sekt.</t>
  </si>
  <si>
    <t xml:space="preserve"> prémie a odmeny</t>
  </si>
  <si>
    <t xml:space="preserve">Tempo prírastku / Growth rate </t>
  </si>
  <si>
    <t>Súkrom. tuzemské   Private inland</t>
  </si>
  <si>
    <t>Vlastn. územ. samospr.       Municip. - owned</t>
  </si>
  <si>
    <t>Vlastn. združ., polit. strán a cirkví                                 Ownership of assoc.</t>
  </si>
  <si>
    <t>Spoloč. s ruč. obmedz.            Limited liability comp.</t>
  </si>
  <si>
    <t>Verej. obchod. spoloč.               Public commer. comp.</t>
  </si>
  <si>
    <t>Štátne                       State-owned</t>
  </si>
  <si>
    <t>Medzin. s prevaž. súkr. sekt.                                            International - private</t>
  </si>
  <si>
    <t>Zrýchlenie / spomalenie vývoja (v p. b.) / Acceleration / slowdown of development (p.p.)</t>
  </si>
  <si>
    <t xml:space="preserve"> základné (tarifné) mzdy a platy</t>
  </si>
  <si>
    <t>spoločnosť s ručením obmedzeným</t>
  </si>
  <si>
    <t>2018</t>
  </si>
  <si>
    <t>Pomocná tabulka, údaje z publikácie_2018</t>
  </si>
  <si>
    <t>Priemer za SR 2019 / Average of the SR 2019</t>
  </si>
  <si>
    <t>2019</t>
  </si>
  <si>
    <t>Priemer za SR 2019/ Average of the SR 2019</t>
  </si>
  <si>
    <t>subvencie -0,08 %</t>
  </si>
  <si>
    <t>S Ostatné činnosti / Other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</si>
</sst>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[&gt;0]0.00;[&lt;0]\-\ 0.00;#"/>
    <numFmt numFmtId="165" formatCode="[&gt;0]#\ ###\ ##0;[&lt;0]\-#\ ##0;#"/>
    <numFmt numFmtId="166" formatCode="#,##0.0"/>
    <numFmt numFmtId="167" formatCode="0.0"/>
    <numFmt numFmtId="168" formatCode="0.0%"/>
    <numFmt numFmtId="169" formatCode="0.0_ ;\-0.0\ "/>
    <numFmt numFmtId="170" formatCode="0.0000"/>
    <numFmt numFmtId="171" formatCode="[&gt;0]0.00;[&lt;0]\-\ 0.00;#.00"/>
    <numFmt numFmtId="172" formatCode="[&gt;0]#.##;[&lt;0]\-#;#"/>
    <numFmt numFmtId="173" formatCode="[&gt;0]0.00;[&lt;0]\-\ 0.00;#.0"/>
    <numFmt numFmtId="174" formatCode="0.000000"/>
    <numFmt numFmtId="175" formatCode="0.000"/>
    <numFmt numFmtId="176" formatCode="[&gt;0]0.0;[&lt;0]\-\ 0.0;#"/>
  </numFmts>
  <fonts count="37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sz val="10"/>
      <name val="Times New Roman"/>
      <family val="1"/>
    </font>
    <font>
      <sz val="10"/>
      <name val="Arial CE"/>
    </font>
    <font>
      <b/>
      <sz val="8"/>
      <color indexed="18"/>
      <name val="Tahoma"/>
      <family val="2"/>
    </font>
    <font>
      <b/>
      <sz val="10"/>
      <color indexed="10"/>
      <name val="Arial CE"/>
      <family val="2"/>
      <charset val="238"/>
    </font>
    <font>
      <sz val="9"/>
      <color indexed="8"/>
      <name val="Times New Roman"/>
      <family val="1"/>
      <charset val="238"/>
    </font>
    <font>
      <sz val="9"/>
      <name val="Arial Narrow"/>
      <family val="2"/>
      <charset val="238"/>
    </font>
    <font>
      <sz val="8.5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Times New Roman CE"/>
      <family val="1"/>
      <charset val="238"/>
    </font>
    <font>
      <sz val="10"/>
      <color rgb="FFFF0000"/>
      <name val="Arial CE"/>
      <charset val="238"/>
    </font>
    <font>
      <sz val="9"/>
      <color rgb="FFFF0000"/>
      <name val="Arial"/>
      <family val="2"/>
      <charset val="238"/>
    </font>
    <font>
      <u/>
      <sz val="10"/>
      <color rgb="FFFF0000"/>
      <name val="Arial CE"/>
      <charset val="238"/>
    </font>
    <font>
      <i/>
      <sz val="10"/>
      <color rgb="FFFF000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"/>
      <family val="2"/>
      <charset val="238"/>
    </font>
    <font>
      <b/>
      <sz val="9"/>
      <color indexed="18"/>
      <name val="Arial"/>
      <family val="2"/>
      <charset val="238"/>
    </font>
    <font>
      <b/>
      <sz val="9"/>
      <name val="Arial Narrow"/>
      <family val="2"/>
      <charset val="238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54">
    <xf numFmtId="0" fontId="0" fillId="0" borderId="0" xfId="0"/>
    <xf numFmtId="0" fontId="7" fillId="0" borderId="2" xfId="6" applyFont="1" applyBorder="1"/>
    <xf numFmtId="0" fontId="7" fillId="0" borderId="5" xfId="6" applyFont="1" applyBorder="1"/>
    <xf numFmtId="0" fontId="8" fillId="0" borderId="2" xfId="6" applyFont="1" applyBorder="1"/>
    <xf numFmtId="0" fontId="5" fillId="0" borderId="4" xfId="3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21" fillId="0" borderId="12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167" fontId="0" fillId="0" borderId="0" xfId="0" applyNumberFormat="1"/>
    <xf numFmtId="167" fontId="4" fillId="0" borderId="0" xfId="3" applyNumberFormat="1" applyFont="1" applyFill="1" applyBorder="1" applyAlignment="1">
      <alignment horizontal="right" vertical="center"/>
    </xf>
    <xf numFmtId="0" fontId="6" fillId="0" borderId="0" xfId="9" applyFont="1" applyFill="1" applyBorder="1" applyAlignment="1">
      <alignment horizontal="center" vertical="center"/>
    </xf>
    <xf numFmtId="2" fontId="0" fillId="0" borderId="0" xfId="0" applyNumberFormat="1"/>
    <xf numFmtId="0" fontId="12" fillId="0" borderId="0" xfId="0" applyFont="1" applyAlignment="1">
      <alignment horizontal="left"/>
    </xf>
    <xf numFmtId="0" fontId="0" fillId="0" borderId="0" xfId="0" applyFill="1"/>
    <xf numFmtId="0" fontId="13" fillId="0" borderId="4" xfId="0" applyFont="1" applyBorder="1" applyAlignment="1">
      <alignment wrapText="1"/>
    </xf>
    <xf numFmtId="0" fontId="13" fillId="0" borderId="4" xfId="0" applyFont="1" applyBorder="1"/>
    <xf numFmtId="0" fontId="3" fillId="0" borderId="4" xfId="0" applyFont="1" applyBorder="1"/>
    <xf numFmtId="0" fontId="13" fillId="0" borderId="4" xfId="0" applyFont="1" applyBorder="1" applyAlignment="1"/>
    <xf numFmtId="0" fontId="14" fillId="0" borderId="0" xfId="0" applyFont="1"/>
    <xf numFmtId="0" fontId="15" fillId="0" borderId="2" xfId="6" applyFont="1" applyBorder="1"/>
    <xf numFmtId="164" fontId="18" fillId="0" borderId="4" xfId="3" applyNumberFormat="1" applyFont="1" applyFill="1" applyBorder="1" applyAlignment="1">
      <alignment horizontal="right" vertical="center"/>
    </xf>
    <xf numFmtId="164" fontId="18" fillId="0" borderId="9" xfId="3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9" fillId="0" borderId="0" xfId="0" applyFont="1"/>
    <xf numFmtId="0" fontId="0" fillId="3" borderId="0" xfId="0" applyFill="1"/>
    <xf numFmtId="0" fontId="18" fillId="0" borderId="4" xfId="3" applyFont="1" applyFill="1" applyBorder="1" applyAlignment="1">
      <alignment horizontal="center" vertical="center" wrapText="1"/>
    </xf>
    <xf numFmtId="165" fontId="17" fillId="0" borderId="0" xfId="3" applyNumberFormat="1" applyFont="1" applyFill="1" applyBorder="1" applyAlignment="1">
      <alignment horizontal="right" vertical="center"/>
    </xf>
    <xf numFmtId="2" fontId="22" fillId="0" borderId="0" xfId="0" applyNumberFormat="1" applyFont="1"/>
    <xf numFmtId="168" fontId="4" fillId="0" borderId="7" xfId="11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2" fontId="0" fillId="0" borderId="0" xfId="0" applyNumberFormat="1" applyBorder="1"/>
    <xf numFmtId="0" fontId="0" fillId="0" borderId="0" xfId="0" applyBorder="1"/>
    <xf numFmtId="0" fontId="7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165" fontId="18" fillId="0" borderId="0" xfId="3" applyNumberFormat="1" applyFont="1" applyFill="1" applyBorder="1" applyAlignment="1">
      <alignment horizontal="right" vertical="center"/>
    </xf>
    <xf numFmtId="166" fontId="9" fillId="0" borderId="0" xfId="3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4" fontId="4" fillId="0" borderId="0" xfId="6" applyNumberFormat="1" applyFont="1" applyBorder="1"/>
    <xf numFmtId="0" fontId="24" fillId="0" borderId="0" xfId="0" applyFont="1"/>
    <xf numFmtId="0" fontId="7" fillId="0" borderId="17" xfId="1" applyFont="1" applyFill="1" applyBorder="1" applyAlignment="1">
      <alignment vertical="center"/>
    </xf>
    <xf numFmtId="0" fontId="7" fillId="0" borderId="18" xfId="1" applyFont="1" applyFill="1" applyBorder="1" applyAlignment="1">
      <alignment vertical="center"/>
    </xf>
    <xf numFmtId="0" fontId="25" fillId="0" borderId="0" xfId="0" applyFont="1"/>
    <xf numFmtId="169" fontId="0" fillId="0" borderId="0" xfId="0" applyNumberFormat="1"/>
    <xf numFmtId="0" fontId="0" fillId="0" borderId="0" xfId="0" applyAlignment="1">
      <alignment vertical="top" wrapText="1"/>
    </xf>
    <xf numFmtId="0" fontId="26" fillId="0" borderId="0" xfId="0" applyFont="1" applyBorder="1"/>
    <xf numFmtId="0" fontId="27" fillId="0" borderId="0" xfId="1" applyFont="1" applyBorder="1" applyAlignment="1">
      <alignment vertical="center"/>
    </xf>
    <xf numFmtId="2" fontId="18" fillId="0" borderId="0" xfId="0" applyNumberFormat="1" applyFont="1" applyBorder="1"/>
    <xf numFmtId="167" fontId="18" fillId="0" borderId="0" xfId="0" applyNumberFormat="1" applyFont="1" applyBorder="1" applyAlignment="1">
      <alignment horizontal="center"/>
    </xf>
    <xf numFmtId="0" fontId="18" fillId="0" borderId="0" xfId="0" applyFont="1" applyBorder="1"/>
    <xf numFmtId="2" fontId="18" fillId="0" borderId="0" xfId="0" applyNumberFormat="1" applyFont="1"/>
    <xf numFmtId="2" fontId="18" fillId="0" borderId="0" xfId="0" applyNumberFormat="1" applyFont="1" applyBorder="1" applyAlignment="1">
      <alignment horizontal="right"/>
    </xf>
    <xf numFmtId="167" fontId="18" fillId="0" borderId="0" xfId="0" applyNumberFormat="1" applyFont="1" applyBorder="1" applyAlignment="1">
      <alignment horizontal="right"/>
    </xf>
    <xf numFmtId="167" fontId="18" fillId="0" borderId="0" xfId="0" applyNumberFormat="1" applyFont="1" applyBorder="1"/>
    <xf numFmtId="2" fontId="18" fillId="0" borderId="0" xfId="7" applyNumberFormat="1" applyFont="1" applyFill="1" applyBorder="1" applyAlignment="1">
      <alignment horizontal="right" vertical="center"/>
    </xf>
    <xf numFmtId="0" fontId="23" fillId="0" borderId="0" xfId="1" applyFont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6" fillId="0" borderId="0" xfId="1" applyFont="1" applyBorder="1" applyAlignment="1">
      <alignment vertical="center"/>
    </xf>
    <xf numFmtId="168" fontId="26" fillId="0" borderId="0" xfId="11" applyNumberFormat="1" applyFont="1" applyFill="1" applyBorder="1" applyAlignment="1">
      <alignment horizontal="right" vertical="center"/>
    </xf>
    <xf numFmtId="3" fontId="26" fillId="0" borderId="0" xfId="3" applyNumberFormat="1" applyFont="1" applyFill="1" applyBorder="1" applyAlignment="1">
      <alignment horizontal="right" vertical="center"/>
    </xf>
    <xf numFmtId="0" fontId="18" fillId="0" borderId="0" xfId="3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168" fontId="18" fillId="0" borderId="0" xfId="3" applyNumberFormat="1" applyFont="1" applyFill="1" applyBorder="1" applyAlignment="1">
      <alignment horizontal="right" vertical="center"/>
    </xf>
    <xf numFmtId="0" fontId="17" fillId="0" borderId="0" xfId="2" applyFont="1" applyBorder="1" applyAlignment="1">
      <alignment horizontal="center" vertical="center"/>
    </xf>
    <xf numFmtId="165" fontId="18" fillId="0" borderId="0" xfId="8" applyNumberFormat="1" applyFont="1" applyBorder="1" applyAlignment="1">
      <alignment horizontal="right" vertical="center"/>
    </xf>
    <xf numFmtId="0" fontId="18" fillId="0" borderId="0" xfId="10" applyFont="1" applyBorder="1" applyAlignment="1">
      <alignment vertical="center"/>
    </xf>
    <xf numFmtId="1" fontId="18" fillId="0" borderId="0" xfId="6" applyNumberFormat="1" applyFont="1" applyBorder="1" applyAlignment="1">
      <alignment vertical="center"/>
    </xf>
    <xf numFmtId="165" fontId="18" fillId="0" borderId="0" xfId="8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3" fontId="18" fillId="0" borderId="0" xfId="6" applyNumberFormat="1" applyFont="1" applyAlignment="1">
      <alignment vertical="center"/>
    </xf>
    <xf numFmtId="3" fontId="18" fillId="0" borderId="2" xfId="6" applyNumberFormat="1" applyFont="1" applyBorder="1" applyAlignment="1">
      <alignment vertical="center"/>
    </xf>
    <xf numFmtId="3" fontId="18" fillId="0" borderId="5" xfId="6" applyNumberFormat="1" applyFont="1" applyBorder="1" applyAlignment="1">
      <alignment vertical="center"/>
    </xf>
    <xf numFmtId="3" fontId="18" fillId="0" borderId="0" xfId="3" applyNumberFormat="1" applyFont="1" applyFill="1" applyBorder="1" applyAlignment="1">
      <alignment horizontal="right" vertical="center"/>
    </xf>
    <xf numFmtId="0" fontId="16" fillId="0" borderId="1" xfId="6" applyFont="1" applyBorder="1"/>
    <xf numFmtId="0" fontId="18" fillId="0" borderId="2" xfId="6" applyFont="1" applyBorder="1"/>
    <xf numFmtId="0" fontId="18" fillId="0" borderId="2" xfId="2" applyFont="1" applyBorder="1" applyAlignment="1">
      <alignment horizontal="left" vertical="center" wrapText="1"/>
    </xf>
    <xf numFmtId="0" fontId="18" fillId="0" borderId="5" xfId="6" applyFont="1" applyBorder="1"/>
    <xf numFmtId="2" fontId="18" fillId="0" borderId="0" xfId="2" applyNumberFormat="1" applyFont="1" applyAlignment="1">
      <alignment vertical="center"/>
    </xf>
    <xf numFmtId="2" fontId="30" fillId="0" borderId="0" xfId="0" applyNumberFormat="1" applyFont="1"/>
    <xf numFmtId="0" fontId="18" fillId="0" borderId="4" xfId="12" applyFont="1" applyFill="1" applyBorder="1" applyAlignment="1">
      <alignment horizontal="center" vertical="center" wrapText="1"/>
    </xf>
    <xf numFmtId="164" fontId="18" fillId="0" borderId="2" xfId="12" applyNumberFormat="1" applyFont="1" applyFill="1" applyBorder="1" applyAlignment="1">
      <alignment horizontal="right" vertical="center"/>
    </xf>
    <xf numFmtId="164" fontId="18" fillId="0" borderId="4" xfId="12" applyNumberFormat="1" applyFont="1" applyFill="1" applyBorder="1" applyAlignment="1">
      <alignment horizontal="right" vertical="center"/>
    </xf>
    <xf numFmtId="0" fontId="5" fillId="0" borderId="4" xfId="12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center" vertical="center" wrapText="1"/>
    </xf>
    <xf numFmtId="164" fontId="18" fillId="0" borderId="3" xfId="12" applyNumberFormat="1" applyFont="1" applyFill="1" applyBorder="1" applyAlignment="1">
      <alignment horizontal="right" vertical="center"/>
    </xf>
    <xf numFmtId="3" fontId="32" fillId="0" borderId="0" xfId="0" applyNumberFormat="1" applyFont="1" applyBorder="1" applyAlignment="1">
      <alignment horizontal="center" vertical="center" wrapText="1"/>
    </xf>
    <xf numFmtId="168" fontId="31" fillId="0" borderId="7" xfId="11" applyNumberFormat="1" applyFont="1" applyFill="1" applyBorder="1" applyAlignment="1">
      <alignment horizontal="right" vertical="center"/>
    </xf>
    <xf numFmtId="2" fontId="18" fillId="0" borderId="0" xfId="3" applyNumberFormat="1" applyFont="1" applyFill="1" applyBorder="1" applyAlignment="1">
      <alignment horizontal="right" vertical="center"/>
    </xf>
    <xf numFmtId="167" fontId="18" fillId="0" borderId="0" xfId="3" applyNumberFormat="1" applyFont="1" applyFill="1" applyBorder="1" applyAlignment="1">
      <alignment horizontal="right" vertical="center"/>
    </xf>
    <xf numFmtId="0" fontId="33" fillId="3" borderId="0" xfId="0" applyFont="1" applyFill="1"/>
    <xf numFmtId="0" fontId="29" fillId="3" borderId="0" xfId="0" applyFont="1" applyFill="1"/>
    <xf numFmtId="0" fontId="16" fillId="0" borderId="2" xfId="6" applyFont="1" applyBorder="1"/>
    <xf numFmtId="0" fontId="18" fillId="0" borderId="10" xfId="1" applyFont="1" applyBorder="1" applyAlignment="1">
      <alignment vertical="center" wrapText="1"/>
    </xf>
    <xf numFmtId="0" fontId="18" fillId="0" borderId="11" xfId="1" applyFont="1" applyBorder="1" applyAlignment="1">
      <alignment vertical="center" wrapText="1"/>
    </xf>
    <xf numFmtId="0" fontId="18" fillId="0" borderId="12" xfId="1" applyFont="1" applyFill="1" applyBorder="1" applyAlignment="1">
      <alignment vertical="center" wrapText="1"/>
    </xf>
    <xf numFmtId="0" fontId="23" fillId="0" borderId="12" xfId="1" applyFont="1" applyBorder="1" applyAlignment="1">
      <alignment vertical="center" wrapText="1"/>
    </xf>
    <xf numFmtId="0" fontId="18" fillId="0" borderId="18" xfId="1" applyFont="1" applyFill="1" applyBorder="1" applyAlignment="1">
      <alignment vertical="center" wrapText="1"/>
    </xf>
    <xf numFmtId="0" fontId="18" fillId="0" borderId="11" xfId="1" applyFont="1" applyFill="1" applyBorder="1" applyAlignment="1">
      <alignment vertical="center"/>
    </xf>
    <xf numFmtId="0" fontId="18" fillId="0" borderId="12" xfId="1" applyFont="1" applyFill="1" applyBorder="1" applyAlignment="1">
      <alignment vertical="center"/>
    </xf>
    <xf numFmtId="0" fontId="23" fillId="0" borderId="12" xfId="1" applyFont="1" applyBorder="1" applyAlignment="1">
      <alignment vertical="center"/>
    </xf>
    <xf numFmtId="0" fontId="18" fillId="0" borderId="18" xfId="1" applyFont="1" applyFill="1" applyBorder="1" applyAlignment="1">
      <alignment vertical="center"/>
    </xf>
    <xf numFmtId="168" fontId="18" fillId="0" borderId="7" xfId="11" applyNumberFormat="1" applyFont="1" applyFill="1" applyBorder="1" applyAlignment="1">
      <alignment horizontal="right" vertical="center"/>
    </xf>
    <xf numFmtId="0" fontId="18" fillId="0" borderId="7" xfId="1" applyFont="1" applyBorder="1" applyAlignment="1">
      <alignment vertical="center"/>
    </xf>
    <xf numFmtId="0" fontId="18" fillId="0" borderId="2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0" fillId="0" borderId="0" xfId="0" applyAlignment="1">
      <alignment horizontal="center" vertical="center" textRotation="180"/>
    </xf>
    <xf numFmtId="0" fontId="18" fillId="0" borderId="21" xfId="1" applyFont="1" applyFill="1" applyBorder="1" applyAlignment="1">
      <alignment vertical="center" wrapText="1"/>
    </xf>
    <xf numFmtId="2" fontId="18" fillId="0" borderId="0" xfId="7" applyNumberFormat="1" applyFont="1" applyBorder="1" applyAlignment="1">
      <alignment horizontal="right" vertical="center"/>
    </xf>
    <xf numFmtId="4" fontId="18" fillId="0" borderId="0" xfId="6" applyNumberFormat="1" applyFont="1" applyBorder="1"/>
    <xf numFmtId="2" fontId="18" fillId="0" borderId="0" xfId="6" applyNumberFormat="1" applyFont="1" applyBorder="1"/>
    <xf numFmtId="4" fontId="26" fillId="0" borderId="0" xfId="3" applyNumberFormat="1" applyFont="1" applyFill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168" fontId="26" fillId="0" borderId="7" xfId="11" applyNumberFormat="1" applyFont="1" applyFill="1" applyBorder="1" applyAlignment="1">
      <alignment horizontal="right" vertical="center"/>
    </xf>
    <xf numFmtId="0" fontId="26" fillId="0" borderId="0" xfId="0" applyFont="1"/>
    <xf numFmtId="0" fontId="26" fillId="0" borderId="10" xfId="1" applyFont="1" applyBorder="1" applyAlignment="1">
      <alignment vertical="center"/>
    </xf>
    <xf numFmtId="0" fontId="16" fillId="0" borderId="4" xfId="0" applyFont="1" applyBorder="1" applyAlignment="1">
      <alignment wrapText="1"/>
    </xf>
    <xf numFmtId="0" fontId="26" fillId="0" borderId="11" xfId="1" applyFont="1" applyBorder="1" applyAlignment="1">
      <alignment vertical="center"/>
    </xf>
    <xf numFmtId="0" fontId="16" fillId="0" borderId="4" xfId="0" applyFont="1" applyBorder="1"/>
    <xf numFmtId="0" fontId="26" fillId="0" borderId="11" xfId="1" applyFont="1" applyFill="1" applyBorder="1" applyAlignment="1">
      <alignment vertical="center"/>
    </xf>
    <xf numFmtId="0" fontId="18" fillId="0" borderId="4" xfId="0" applyFont="1" applyBorder="1"/>
    <xf numFmtId="0" fontId="16" fillId="0" borderId="4" xfId="0" applyFont="1" applyBorder="1" applyAlignment="1"/>
    <xf numFmtId="0" fontId="27" fillId="0" borderId="12" xfId="1" applyFont="1" applyBorder="1" applyAlignment="1">
      <alignment vertical="center"/>
    </xf>
    <xf numFmtId="0" fontId="27" fillId="0" borderId="12" xfId="1" applyFont="1" applyFill="1" applyBorder="1" applyAlignment="1">
      <alignment vertical="center"/>
    </xf>
    <xf numFmtId="0" fontId="27" fillId="0" borderId="13" xfId="1" applyFont="1" applyFill="1" applyBorder="1" applyAlignment="1">
      <alignment vertical="center"/>
    </xf>
    <xf numFmtId="0" fontId="26" fillId="0" borderId="14" xfId="1" applyFont="1" applyBorder="1" applyAlignment="1">
      <alignment vertical="center"/>
    </xf>
    <xf numFmtId="3" fontId="26" fillId="0" borderId="0" xfId="0" applyNumberFormat="1" applyFont="1"/>
    <xf numFmtId="167" fontId="26" fillId="0" borderId="0" xfId="0" applyNumberFormat="1" applyFont="1"/>
    <xf numFmtId="3" fontId="28" fillId="0" borderId="9" xfId="0" applyNumberFormat="1" applyFont="1" applyBorder="1" applyAlignment="1">
      <alignment horizontal="center" vertical="center" wrapText="1"/>
    </xf>
    <xf numFmtId="0" fontId="26" fillId="0" borderId="2" xfId="10" applyFont="1" applyBorder="1"/>
    <xf numFmtId="0" fontId="26" fillId="0" borderId="2" xfId="10" applyFont="1" applyFill="1" applyBorder="1"/>
    <xf numFmtId="0" fontId="26" fillId="0" borderId="12" xfId="1" applyFont="1" applyFill="1" applyBorder="1" applyAlignment="1">
      <alignment vertical="center"/>
    </xf>
    <xf numFmtId="3" fontId="26" fillId="0" borderId="0" xfId="7" applyNumberFormat="1" applyFont="1" applyBorder="1" applyAlignment="1">
      <alignment horizontal="right" vertical="center"/>
    </xf>
    <xf numFmtId="167" fontId="26" fillId="0" borderId="0" xfId="3" applyNumberFormat="1" applyFont="1" applyFill="1" applyBorder="1" applyAlignment="1">
      <alignment horizontal="right" vertical="center"/>
    </xf>
    <xf numFmtId="3" fontId="26" fillId="0" borderId="0" xfId="7" applyNumberFormat="1" applyFont="1" applyFill="1" applyBorder="1" applyAlignment="1">
      <alignment horizontal="right" vertical="center"/>
    </xf>
    <xf numFmtId="3" fontId="32" fillId="0" borderId="4" xfId="0" applyNumberFormat="1" applyFont="1" applyBorder="1" applyAlignment="1">
      <alignment horizontal="center" vertical="center" wrapText="1"/>
    </xf>
    <xf numFmtId="0" fontId="18" fillId="0" borderId="0" xfId="0" applyFont="1"/>
    <xf numFmtId="49" fontId="18" fillId="0" borderId="2" xfId="6" applyNumberFormat="1" applyFont="1" applyBorder="1"/>
    <xf numFmtId="0" fontId="18" fillId="0" borderId="15" xfId="1" applyFont="1" applyBorder="1" applyAlignment="1">
      <alignment vertical="center"/>
    </xf>
    <xf numFmtId="168" fontId="18" fillId="0" borderId="0" xfId="11" applyNumberFormat="1" applyFont="1" applyFill="1" applyBorder="1" applyAlignment="1">
      <alignment horizontal="right" vertical="center"/>
    </xf>
    <xf numFmtId="3" fontId="18" fillId="0" borderId="0" xfId="7" applyNumberFormat="1" applyFont="1" applyBorder="1" applyAlignment="1">
      <alignment horizontal="right" vertical="center"/>
    </xf>
    <xf numFmtId="3" fontId="18" fillId="0" borderId="0" xfId="7" applyNumberFormat="1" applyFont="1" applyFill="1" applyBorder="1" applyAlignment="1">
      <alignment horizontal="right" vertical="center"/>
    </xf>
    <xf numFmtId="167" fontId="18" fillId="0" borderId="0" xfId="0" applyNumberFormat="1" applyFont="1"/>
    <xf numFmtId="0" fontId="18" fillId="0" borderId="4" xfId="6" applyFont="1" applyBorder="1" applyAlignment="1"/>
    <xf numFmtId="0" fontId="18" fillId="0" borderId="4" xfId="6" applyFont="1" applyBorder="1"/>
    <xf numFmtId="49" fontId="26" fillId="0" borderId="0" xfId="6" applyNumberFormat="1" applyFont="1" applyBorder="1"/>
    <xf numFmtId="167" fontId="18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18" fillId="0" borderId="19" xfId="1" applyFont="1" applyFill="1" applyBorder="1" applyAlignment="1">
      <alignment vertical="center"/>
    </xf>
    <xf numFmtId="0" fontId="18" fillId="0" borderId="12" xfId="1" applyFont="1" applyBorder="1" applyAlignment="1">
      <alignment vertical="center"/>
    </xf>
    <xf numFmtId="0" fontId="18" fillId="0" borderId="0" xfId="11" applyNumberFormat="1" applyFont="1" applyFill="1" applyBorder="1" applyAlignment="1">
      <alignment horizontal="right" vertical="center"/>
    </xf>
    <xf numFmtId="0" fontId="18" fillId="0" borderId="10" xfId="1" applyFont="1" applyBorder="1" applyAlignment="1">
      <alignment vertical="center"/>
    </xf>
    <xf numFmtId="0" fontId="18" fillId="0" borderId="11" xfId="1" applyFont="1" applyBorder="1" applyAlignment="1">
      <alignment vertical="center"/>
    </xf>
    <xf numFmtId="0" fontId="23" fillId="0" borderId="12" xfId="1" applyFont="1" applyFill="1" applyBorder="1" applyAlignment="1">
      <alignment vertical="center"/>
    </xf>
    <xf numFmtId="0" fontId="23" fillId="0" borderId="13" xfId="1" applyFont="1" applyFill="1" applyBorder="1" applyAlignment="1">
      <alignment vertical="center"/>
    </xf>
    <xf numFmtId="0" fontId="18" fillId="0" borderId="14" xfId="1" applyFont="1" applyBorder="1" applyAlignment="1">
      <alignment vertical="center"/>
    </xf>
    <xf numFmtId="0" fontId="18" fillId="0" borderId="13" xfId="1" applyFont="1" applyFill="1" applyBorder="1" applyAlignment="1">
      <alignment vertical="center"/>
    </xf>
    <xf numFmtId="2" fontId="18" fillId="0" borderId="8" xfId="0" applyNumberFormat="1" applyFont="1" applyBorder="1"/>
    <xf numFmtId="168" fontId="18" fillId="0" borderId="8" xfId="11" applyNumberFormat="1" applyFont="1" applyFill="1" applyBorder="1" applyAlignment="1">
      <alignment horizontal="right" vertical="center"/>
    </xf>
    <xf numFmtId="1" fontId="30" fillId="0" borderId="0" xfId="0" applyNumberFormat="1" applyFont="1"/>
    <xf numFmtId="0" fontId="18" fillId="0" borderId="10" xfId="1" applyFont="1" applyBorder="1" applyAlignment="1">
      <alignment horizontal="right" vertical="center"/>
    </xf>
    <xf numFmtId="4" fontId="18" fillId="0" borderId="4" xfId="7" applyNumberFormat="1" applyFont="1" applyFill="1" applyBorder="1" applyAlignment="1">
      <alignment horizontal="right" vertical="center"/>
    </xf>
    <xf numFmtId="4" fontId="18" fillId="0" borderId="4" xfId="3" applyNumberFormat="1" applyFont="1" applyFill="1" applyBorder="1" applyAlignment="1">
      <alignment horizontal="right" vertical="center"/>
    </xf>
    <xf numFmtId="4" fontId="18" fillId="0" borderId="0" xfId="0" applyNumberFormat="1" applyFont="1" applyProtection="1">
      <protection locked="0"/>
    </xf>
    <xf numFmtId="4" fontId="18" fillId="0" borderId="4" xfId="7" applyNumberFormat="1" applyFont="1" applyBorder="1" applyAlignment="1">
      <alignment horizontal="right" vertical="center"/>
    </xf>
    <xf numFmtId="166" fontId="18" fillId="0" borderId="0" xfId="0" applyNumberFormat="1" applyFont="1" applyProtection="1">
      <protection locked="0"/>
    </xf>
    <xf numFmtId="0" fontId="18" fillId="0" borderId="11" xfId="1" applyFont="1" applyFill="1" applyBorder="1" applyAlignment="1">
      <alignment horizontal="right" vertical="center"/>
    </xf>
    <xf numFmtId="49" fontId="18" fillId="0" borderId="10" xfId="1" applyNumberFormat="1" applyFont="1" applyBorder="1" applyAlignment="1">
      <alignment horizontal="right" vertical="center"/>
    </xf>
    <xf numFmtId="2" fontId="18" fillId="0" borderId="4" xfId="7" applyNumberFormat="1" applyFont="1" applyFill="1" applyBorder="1" applyAlignment="1">
      <alignment horizontal="right" vertical="center"/>
    </xf>
    <xf numFmtId="0" fontId="23" fillId="0" borderId="16" xfId="1" applyFont="1" applyBorder="1" applyAlignment="1">
      <alignment vertical="center"/>
    </xf>
    <xf numFmtId="2" fontId="18" fillId="0" borderId="0" xfId="0" applyNumberFormat="1" applyFont="1" applyAlignment="1">
      <alignment horizontal="right" vertical="center"/>
    </xf>
    <xf numFmtId="4" fontId="18" fillId="0" borderId="4" xfId="6" applyNumberFormat="1" applyFont="1" applyBorder="1"/>
    <xf numFmtId="4" fontId="18" fillId="0" borderId="9" xfId="6" applyNumberFormat="1" applyFont="1" applyBorder="1"/>
    <xf numFmtId="2" fontId="18" fillId="0" borderId="4" xfId="6" applyNumberFormat="1" applyFont="1" applyBorder="1"/>
    <xf numFmtId="3" fontId="18" fillId="0" borderId="4" xfId="6" applyNumberFormat="1" applyFont="1" applyBorder="1"/>
    <xf numFmtId="0" fontId="18" fillId="0" borderId="12" xfId="1" applyFont="1" applyBorder="1" applyAlignment="1">
      <alignment horizontal="right" vertical="center"/>
    </xf>
    <xf numFmtId="0" fontId="18" fillId="0" borderId="16" xfId="1" applyFont="1" applyBorder="1" applyAlignment="1">
      <alignment vertical="center"/>
    </xf>
    <xf numFmtId="171" fontId="18" fillId="0" borderId="4" xfId="3" applyNumberFormat="1" applyFont="1" applyFill="1" applyBorder="1" applyAlignment="1">
      <alignment horizontal="right" vertical="center"/>
    </xf>
    <xf numFmtId="172" fontId="18" fillId="0" borderId="2" xfId="3" applyNumberFormat="1" applyFont="1" applyFill="1" applyBorder="1" applyAlignment="1">
      <alignment horizontal="right" vertical="center"/>
    </xf>
    <xf numFmtId="2" fontId="18" fillId="0" borderId="7" xfId="3" applyNumberFormat="1" applyFont="1" applyFill="1" applyBorder="1" applyAlignment="1">
      <alignment horizontal="right" vertical="center"/>
    </xf>
    <xf numFmtId="170" fontId="0" fillId="0" borderId="0" xfId="0" applyNumberFormat="1"/>
    <xf numFmtId="167" fontId="0" fillId="0" borderId="8" xfId="0" applyNumberFormat="1" applyBorder="1"/>
    <xf numFmtId="0" fontId="16" fillId="0" borderId="5" xfId="9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/>
    </xf>
    <xf numFmtId="0" fontId="18" fillId="0" borderId="0" xfId="12" applyFont="1" applyFill="1" applyBorder="1" applyAlignment="1">
      <alignment horizontal="center" vertical="center" wrapText="1"/>
    </xf>
    <xf numFmtId="3" fontId="32" fillId="2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164" fontId="34" fillId="0" borderId="4" xfId="12" applyNumberFormat="1" applyFont="1" applyFill="1" applyBorder="1" applyAlignment="1">
      <alignment horizontal="right" vertical="center"/>
    </xf>
    <xf numFmtId="164" fontId="34" fillId="0" borderId="3" xfId="12" applyNumberFormat="1" applyFont="1" applyFill="1" applyBorder="1" applyAlignment="1">
      <alignment horizontal="right" vertical="center"/>
    </xf>
    <xf numFmtId="164" fontId="18" fillId="0" borderId="0" xfId="12" applyNumberFormat="1" applyFont="1" applyFill="1" applyBorder="1" applyAlignment="1">
      <alignment horizontal="right" vertical="center"/>
    </xf>
    <xf numFmtId="173" fontId="18" fillId="0" borderId="4" xfId="12" applyNumberFormat="1" applyFont="1" applyFill="1" applyBorder="1" applyAlignment="1">
      <alignment horizontal="right" vertical="center"/>
    </xf>
    <xf numFmtId="0" fontId="26" fillId="0" borderId="5" xfId="6" applyFont="1" applyBorder="1"/>
    <xf numFmtId="2" fontId="26" fillId="0" borderId="0" xfId="0" applyNumberFormat="1" applyFont="1"/>
    <xf numFmtId="0" fontId="26" fillId="0" borderId="2" xfId="6" applyFont="1" applyBorder="1" applyAlignment="1">
      <alignment horizontal="right"/>
    </xf>
    <xf numFmtId="0" fontId="26" fillId="0" borderId="2" xfId="2" applyFont="1" applyBorder="1" applyAlignment="1">
      <alignment horizontal="right" vertical="center" wrapText="1"/>
    </xf>
    <xf numFmtId="0" fontId="26" fillId="0" borderId="11" xfId="1" applyFont="1" applyFill="1" applyBorder="1" applyAlignment="1">
      <alignment horizontal="right" vertical="center"/>
    </xf>
    <xf numFmtId="0" fontId="26" fillId="0" borderId="0" xfId="0" applyFont="1" applyAlignment="1">
      <alignment horizontal="left"/>
    </xf>
    <xf numFmtId="3" fontId="35" fillId="0" borderId="0" xfId="0" applyNumberFormat="1" applyFont="1" applyBorder="1" applyAlignment="1">
      <alignment horizontal="center" vertical="center" wrapText="1"/>
    </xf>
    <xf numFmtId="0" fontId="26" fillId="0" borderId="12" xfId="1" applyFont="1" applyBorder="1" applyAlignment="1">
      <alignment vertical="center"/>
    </xf>
    <xf numFmtId="0" fontId="26" fillId="0" borderId="12" xfId="1" applyFont="1" applyFill="1" applyBorder="1" applyAlignment="1">
      <alignment horizontal="right" vertical="center"/>
    </xf>
    <xf numFmtId="0" fontId="36" fillId="0" borderId="0" xfId="0" applyFont="1"/>
    <xf numFmtId="0" fontId="0" fillId="0" borderId="0" xfId="0" applyAlignment="1"/>
    <xf numFmtId="167" fontId="18" fillId="0" borderId="0" xfId="0" applyNumberFormat="1" applyFont="1" applyFill="1"/>
    <xf numFmtId="2" fontId="18" fillId="0" borderId="7" xfId="12" applyNumberFormat="1" applyFont="1" applyFill="1" applyBorder="1" applyAlignment="1">
      <alignment horizontal="right" vertical="center"/>
    </xf>
    <xf numFmtId="167" fontId="18" fillId="0" borderId="0" xfId="12" applyNumberFormat="1" applyFont="1" applyFill="1" applyBorder="1" applyAlignment="1">
      <alignment horizontal="right" vertical="center"/>
    </xf>
    <xf numFmtId="165" fontId="18" fillId="0" borderId="0" xfId="12" applyNumberFormat="1" applyFont="1" applyFill="1" applyBorder="1" applyAlignment="1">
      <alignment horizontal="right" vertical="center"/>
    </xf>
    <xf numFmtId="165" fontId="18" fillId="0" borderId="4" xfId="12" applyNumberFormat="1" applyFont="1" applyFill="1" applyBorder="1" applyAlignment="1">
      <alignment horizontal="right" vertical="center"/>
    </xf>
    <xf numFmtId="0" fontId="31" fillId="0" borderId="0" xfId="12" applyFont="1" applyFill="1" applyBorder="1" applyAlignment="1">
      <alignment horizontal="center" vertical="center" wrapText="1"/>
    </xf>
    <xf numFmtId="1" fontId="18" fillId="0" borderId="2" xfId="12" applyNumberFormat="1" applyFont="1" applyFill="1" applyBorder="1" applyAlignment="1">
      <alignment horizontal="right" vertical="center"/>
    </xf>
    <xf numFmtId="49" fontId="18" fillId="0" borderId="4" xfId="12" applyNumberFormat="1" applyFont="1" applyFill="1" applyBorder="1" applyAlignment="1">
      <alignment horizontal="center" vertical="center" wrapText="1"/>
    </xf>
    <xf numFmtId="0" fontId="18" fillId="0" borderId="9" xfId="12" applyFont="1" applyFill="1" applyBorder="1" applyAlignment="1">
      <alignment horizontal="center" vertical="center" wrapText="1"/>
    </xf>
    <xf numFmtId="3" fontId="18" fillId="0" borderId="0" xfId="12" applyNumberFormat="1" applyFont="1" applyFill="1" applyBorder="1" applyAlignment="1">
      <alignment horizontal="right" vertical="center"/>
    </xf>
    <xf numFmtId="3" fontId="26" fillId="0" borderId="7" xfId="12" applyNumberFormat="1" applyFont="1" applyFill="1" applyBorder="1" applyAlignment="1">
      <alignment horizontal="right" vertical="center"/>
    </xf>
    <xf numFmtId="3" fontId="18" fillId="0" borderId="4" xfId="12" applyNumberFormat="1" applyFont="1" applyFill="1" applyBorder="1" applyAlignment="1">
      <alignment horizontal="right" vertical="center"/>
    </xf>
    <xf numFmtId="3" fontId="18" fillId="0" borderId="9" xfId="12" applyNumberFormat="1" applyFont="1" applyFill="1" applyBorder="1" applyAlignment="1">
      <alignment horizontal="right" vertical="center"/>
    </xf>
    <xf numFmtId="3" fontId="18" fillId="0" borderId="7" xfId="12" applyNumberFormat="1" applyFont="1" applyFill="1" applyBorder="1" applyAlignment="1">
      <alignment horizontal="right" vertical="center"/>
    </xf>
    <xf numFmtId="49" fontId="18" fillId="0" borderId="0" xfId="12" applyNumberFormat="1" applyFont="1" applyFill="1" applyBorder="1" applyAlignment="1">
      <alignment horizontal="center" vertical="center" wrapText="1"/>
    </xf>
    <xf numFmtId="4" fontId="18" fillId="0" borderId="7" xfId="12" applyNumberFormat="1" applyFont="1" applyFill="1" applyBorder="1" applyAlignment="1">
      <alignment horizontal="right" vertical="center"/>
    </xf>
    <xf numFmtId="169" fontId="0" fillId="4" borderId="0" xfId="0" applyNumberFormat="1" applyFill="1"/>
    <xf numFmtId="169" fontId="0" fillId="4" borderId="8" xfId="0" applyNumberFormat="1" applyFill="1" applyBorder="1"/>
    <xf numFmtId="167" fontId="0" fillId="4" borderId="8" xfId="0" applyNumberFormat="1" applyFill="1" applyBorder="1"/>
    <xf numFmtId="174" fontId="0" fillId="0" borderId="0" xfId="0" applyNumberFormat="1"/>
    <xf numFmtId="169" fontId="0" fillId="0" borderId="0" xfId="0" applyNumberFormat="1" applyBorder="1"/>
    <xf numFmtId="0" fontId="0" fillId="0" borderId="8" xfId="0" applyBorder="1"/>
    <xf numFmtId="0" fontId="23" fillId="2" borderId="0" xfId="0" applyFont="1" applyFill="1" applyAlignment="1">
      <alignment horizontal="left"/>
    </xf>
    <xf numFmtId="0" fontId="18" fillId="0" borderId="0" xfId="0" applyFont="1" applyFill="1"/>
    <xf numFmtId="168" fontId="0" fillId="0" borderId="0" xfId="0" applyNumberFormat="1"/>
    <xf numFmtId="167" fontId="30" fillId="0" borderId="0" xfId="0" applyNumberFormat="1" applyFont="1"/>
    <xf numFmtId="175" fontId="18" fillId="0" borderId="0" xfId="0" applyNumberFormat="1" applyFont="1"/>
    <xf numFmtId="176" fontId="18" fillId="0" borderId="0" xfId="3" applyNumberFormat="1" applyFont="1" applyFill="1" applyBorder="1" applyAlignment="1">
      <alignment horizontal="right" vertical="center"/>
    </xf>
    <xf numFmtId="169" fontId="0" fillId="0" borderId="8" xfId="0" applyNumberFormat="1" applyBorder="1"/>
    <xf numFmtId="0" fontId="16" fillId="0" borderId="3" xfId="13" applyFont="1" applyFill="1" applyBorder="1" applyAlignment="1">
      <alignment horizontal="center" vertical="center"/>
    </xf>
    <xf numFmtId="0" fontId="18" fillId="0" borderId="3" xfId="0" applyFont="1" applyFill="1" applyBorder="1"/>
    <xf numFmtId="164" fontId="18" fillId="0" borderId="8" xfId="12" applyNumberFormat="1" applyFont="1" applyFill="1" applyBorder="1" applyAlignment="1">
      <alignment horizontal="right" vertical="center"/>
    </xf>
    <xf numFmtId="0" fontId="16" fillId="0" borderId="5" xfId="9" applyFont="1" applyFill="1" applyBorder="1" applyAlignment="1">
      <alignment horizontal="center" vertical="center"/>
    </xf>
    <xf numFmtId="0" fontId="16" fillId="0" borderId="6" xfId="9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0" fontId="16" fillId="0" borderId="3" xfId="9" applyFont="1" applyFill="1" applyBorder="1" applyAlignment="1">
      <alignment horizontal="center" vertical="center"/>
    </xf>
    <xf numFmtId="0" fontId="16" fillId="0" borderId="5" xfId="13" applyFont="1" applyFill="1" applyBorder="1" applyAlignment="1">
      <alignment horizontal="center" vertical="center"/>
    </xf>
    <xf numFmtId="0" fontId="16" fillId="0" borderId="6" xfId="13" applyFont="1" applyFill="1" applyBorder="1" applyAlignment="1">
      <alignment horizontal="center" vertical="center"/>
    </xf>
    <xf numFmtId="0" fontId="6" fillId="0" borderId="5" xfId="13" applyFont="1" applyFill="1" applyBorder="1" applyAlignment="1">
      <alignment horizontal="center" vertical="center"/>
    </xf>
    <xf numFmtId="0" fontId="6" fillId="0" borderId="6" xfId="13" applyFont="1" applyFill="1" applyBorder="1" applyAlignment="1">
      <alignment horizontal="center" vertical="center"/>
    </xf>
    <xf numFmtId="0" fontId="18" fillId="0" borderId="5" xfId="9" applyFont="1" applyFill="1" applyBorder="1" applyAlignment="1">
      <alignment horizontal="center" vertical="center"/>
    </xf>
    <xf numFmtId="0" fontId="18" fillId="0" borderId="6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/>
    </xf>
    <xf numFmtId="0" fontId="6" fillId="0" borderId="6" xfId="9" applyFont="1" applyFill="1" applyBorder="1" applyAlignment="1">
      <alignment horizontal="center" vertical="center"/>
    </xf>
  </cellXfs>
  <cellStyles count="14">
    <cellStyle name="Normal_ÚNP výstupy" xfId="1"/>
    <cellStyle name="Normal_UNPTAB" xfId="2"/>
    <cellStyle name="Normal_UNPTAB 2" xfId="3"/>
    <cellStyle name="Normal_UNPTAB 2 2" xfId="12"/>
    <cellStyle name="Normálna 2" xfId="4"/>
    <cellStyle name="Normálna 3" xfId="5"/>
    <cellStyle name="Normálne" xfId="0" builtinId="0"/>
    <cellStyle name="normálne_Pracovné dopočty ÚNP 2010" xfId="6"/>
    <cellStyle name="normálne_ÚNP výstupy" xfId="7"/>
    <cellStyle name="normálne_ÚNP výstupy_nace 2010v1" xfId="8"/>
    <cellStyle name="normální_ÚNP výstupy" xfId="9"/>
    <cellStyle name="normální_ÚNP výstupy 2" xfId="13"/>
    <cellStyle name="normální_ÚNP výstupy_dynamika nákladov dopočty" xfId="10"/>
    <cellStyle name="Percentá" xfId="1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F7F7"/>
      <color rgb="FFF3F3F3"/>
      <color rgb="FFF9F9F9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G1 Vývoj ročných nákladov práce na zamestnanca v rokoch 2000 - 2019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</a:t>
            </a: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Development of annual labour costs per employee from 2000 - 2019</a:t>
            </a:r>
          </a:p>
        </c:rich>
      </c:tx>
      <c:layout>
        <c:manualLayout>
          <c:xMode val="edge"/>
          <c:yMode val="edge"/>
          <c:x val="0.23850615192088329"/>
          <c:y val="2.16761697891212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243405234216549E-2"/>
          <c:y val="0.10519805713940941"/>
          <c:w val="0.87845043339761464"/>
          <c:h val="0.77645427942196876"/>
        </c:manualLayout>
      </c:layout>
      <c:lineChart>
        <c:grouping val="standard"/>
        <c:varyColors val="0"/>
        <c:ser>
          <c:idx val="0"/>
          <c:order val="0"/>
          <c:tx>
            <c:strRef>
              <c:f>graf1_data!$C$3</c:f>
              <c:strCache>
                <c:ptCount val="1"/>
                <c:pt idx="0">
                  <c:v>Celkové náklady práce / Total labour costs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graf1_data!$A$4:$B$23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graf1_data!$C$4:$C$23</c:f>
              <c:numCache>
                <c:formatCode>#,##0.00</c:formatCode>
                <c:ptCount val="20"/>
                <c:pt idx="0">
                  <c:v>7079.83</c:v>
                </c:pt>
                <c:pt idx="1">
                  <c:v>7713.54</c:v>
                </c:pt>
                <c:pt idx="2">
                  <c:v>8380.3700000000008</c:v>
                </c:pt>
                <c:pt idx="3">
                  <c:v>8906.16</c:v>
                </c:pt>
                <c:pt idx="4">
                  <c:v>9619.67</c:v>
                </c:pt>
                <c:pt idx="5">
                  <c:v>10175.43</c:v>
                </c:pt>
                <c:pt idx="6">
                  <c:v>10899.02</c:v>
                </c:pt>
                <c:pt idx="7">
                  <c:v>11867.92</c:v>
                </c:pt>
                <c:pt idx="8">
                  <c:v>12812.75</c:v>
                </c:pt>
                <c:pt idx="9">
                  <c:v>13104.65</c:v>
                </c:pt>
                <c:pt idx="10">
                  <c:v>13482</c:v>
                </c:pt>
                <c:pt idx="11">
                  <c:v>14064</c:v>
                </c:pt>
                <c:pt idx="12">
                  <c:v>14553.590711819446</c:v>
                </c:pt>
                <c:pt idx="13" formatCode="0.00">
                  <c:v>15018.4042663688</c:v>
                </c:pt>
                <c:pt idx="14" formatCode="0.00">
                  <c:v>15721.058794048466</c:v>
                </c:pt>
                <c:pt idx="15" formatCode="0.00">
                  <c:v>16121.481035261091</c:v>
                </c:pt>
                <c:pt idx="16" formatCode="0.00">
                  <c:v>16866.628247474549</c:v>
                </c:pt>
                <c:pt idx="17">
                  <c:v>17909.006268134646</c:v>
                </c:pt>
                <c:pt idx="18">
                  <c:v>19172.189999999999</c:v>
                </c:pt>
                <c:pt idx="19">
                  <c:v>20419.14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graf1_data!$D$3</c:f>
              <c:strCache>
                <c:ptCount val="1"/>
                <c:pt idx="0">
                  <c:v>Priame náklady / Direct costs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graf1_data!$A$4:$B$23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graf1_data!$D$4:$D$23</c:f>
              <c:numCache>
                <c:formatCode>#,##0.00</c:formatCode>
                <c:ptCount val="20"/>
                <c:pt idx="0">
                  <c:v>5022.47</c:v>
                </c:pt>
                <c:pt idx="1">
                  <c:v>5558.26</c:v>
                </c:pt>
                <c:pt idx="2">
                  <c:v>5966.34</c:v>
                </c:pt>
                <c:pt idx="3">
                  <c:v>6318.69</c:v>
                </c:pt>
                <c:pt idx="4">
                  <c:v>6897.22</c:v>
                </c:pt>
                <c:pt idx="5">
                  <c:v>7437.86</c:v>
                </c:pt>
                <c:pt idx="6">
                  <c:v>7964.65</c:v>
                </c:pt>
                <c:pt idx="7">
                  <c:v>8672.5400000000009</c:v>
                </c:pt>
                <c:pt idx="8">
                  <c:v>9319.86</c:v>
                </c:pt>
                <c:pt idx="9">
                  <c:v>9516.0300000000007</c:v>
                </c:pt>
                <c:pt idx="10">
                  <c:v>9858</c:v>
                </c:pt>
                <c:pt idx="11">
                  <c:v>10242</c:v>
                </c:pt>
                <c:pt idx="12">
                  <c:v>10632.809319589716</c:v>
                </c:pt>
                <c:pt idx="13" formatCode="[&gt;0]0.00;[&lt;0]\-\ 0.00;#.00">
                  <c:v>10902.454352650626</c:v>
                </c:pt>
                <c:pt idx="14" formatCode="[&gt;0]0.00;[&lt;0]\-\ 0.00;#.00">
                  <c:v>11437.905054418548</c:v>
                </c:pt>
                <c:pt idx="15" formatCode="[&gt;0]0.00;[&lt;0]\-\ 0.00;#.00">
                  <c:v>11763.816092170227</c:v>
                </c:pt>
                <c:pt idx="16" formatCode="[&gt;0]0.00;[&lt;0]\-\ 0.00;#">
                  <c:v>12301.376119648181</c:v>
                </c:pt>
                <c:pt idx="17" formatCode="[&gt;0]0.00;[&lt;0]\-\ 0.00;#">
                  <c:v>13001.128343294797</c:v>
                </c:pt>
                <c:pt idx="18" formatCode="[&gt;0]0.00;[&lt;0]\-\ 0.00;#">
                  <c:v>13942.962468309501</c:v>
                </c:pt>
                <c:pt idx="19" formatCode="[&gt;0]0.00;[&lt;0]\-\ 0.00;#">
                  <c:v>14868.459414905399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graf1_data!$E$3</c:f>
              <c:strCache>
                <c:ptCount val="1"/>
                <c:pt idx="0">
                  <c:v>Nepriame náklady / Indirect costs</c:v>
                </c:pt>
              </c:strCache>
            </c:strRef>
          </c:tx>
          <c:spPr>
            <a:ln w="22225">
              <a:solidFill>
                <a:schemeClr val="tx1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tx1"/>
              </a:solidFill>
              <a:ln cap="sq">
                <a:solidFill>
                  <a:schemeClr val="tx1"/>
                </a:solidFill>
              </a:ln>
            </c:spPr>
          </c:marker>
          <c:cat>
            <c:strRef>
              <c:f>graf1_data!$A$4:$B$23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graf1_data!$E$4:$E$23</c:f>
              <c:numCache>
                <c:formatCode>#,##0.00</c:formatCode>
                <c:ptCount val="20"/>
                <c:pt idx="0">
                  <c:v>2058.62</c:v>
                </c:pt>
                <c:pt idx="1">
                  <c:v>2161.89</c:v>
                </c:pt>
                <c:pt idx="2">
                  <c:v>2417.98</c:v>
                </c:pt>
                <c:pt idx="3">
                  <c:v>2590.59</c:v>
                </c:pt>
                <c:pt idx="4">
                  <c:v>2723.95</c:v>
                </c:pt>
                <c:pt idx="5">
                  <c:v>2741.88</c:v>
                </c:pt>
                <c:pt idx="6">
                  <c:v>2940.28</c:v>
                </c:pt>
                <c:pt idx="7">
                  <c:v>3200.96</c:v>
                </c:pt>
                <c:pt idx="8">
                  <c:v>3497.38</c:v>
                </c:pt>
                <c:pt idx="9">
                  <c:v>3597.66</c:v>
                </c:pt>
                <c:pt idx="10">
                  <c:v>3650</c:v>
                </c:pt>
                <c:pt idx="11">
                  <c:v>3835</c:v>
                </c:pt>
                <c:pt idx="12" formatCode="[&gt;0]#.##;[&lt;0]\-#;#">
                  <c:v>3935.8320190360364</c:v>
                </c:pt>
                <c:pt idx="13" formatCode="0.00">
                  <c:v>4131.5666217958187</c:v>
                </c:pt>
                <c:pt idx="14" formatCode="0.00">
                  <c:v>4304.7232517470156</c:v>
                </c:pt>
                <c:pt idx="15" formatCode="0.00">
                  <c:v>4375.0896179421388</c:v>
                </c:pt>
                <c:pt idx="16" formatCode="0.00">
                  <c:v>4577.7346608378002</c:v>
                </c:pt>
                <c:pt idx="17" formatCode="0.00">
                  <c:v>4927.4222434205039</c:v>
                </c:pt>
                <c:pt idx="18" formatCode="0.00">
                  <c:v>5245.9632838835396</c:v>
                </c:pt>
                <c:pt idx="19" formatCode="0.00">
                  <c:v>5567.9827903257301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13744"/>
        <c:axId val="175914304"/>
      </c:lineChart>
      <c:catAx>
        <c:axId val="17591374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5914304"/>
        <c:crosses val="autoZero"/>
        <c:auto val="1"/>
        <c:lblAlgn val="ctr"/>
        <c:lblOffset val="100"/>
        <c:noMultiLvlLbl val="0"/>
      </c:catAx>
      <c:valAx>
        <c:axId val="175914304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5913744"/>
        <c:crosses val="autoZero"/>
        <c:crossBetween val="between"/>
        <c:majorUnit val="500"/>
      </c:valAx>
      <c:spPr>
        <a:solidFill>
          <a:schemeClr val="bg1"/>
        </a:solidFill>
        <a:ln w="12700"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8.178798514253155E-2"/>
          <c:y val="0.93345777898452353"/>
          <c:w val="0.8567973465342158"/>
          <c:h val="3.5875946541165209E-2"/>
        </c:manualLayout>
      </c:layout>
      <c:overlay val="0"/>
      <c:spPr>
        <a:noFill/>
        <a:ln w="3175">
          <a:solidFill>
            <a:schemeClr val="accent1"/>
          </a:solidFill>
        </a:ln>
        <a:effectLst/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51181102362204722" l="0.59055118110236204" r="0.59055118110236204" t="0.47244094488188981" header="0.31496062992125995" footer="0.3149606299212599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G10 Vývoj hodinových nákladov práce v rokoch 2000 - 2019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Development of hourly labour costs from 2000 to 2019</a:t>
            </a:r>
          </a:p>
        </c:rich>
      </c:tx>
      <c:layout>
        <c:manualLayout>
          <c:xMode val="edge"/>
          <c:yMode val="edge"/>
          <c:x val="0.24759372163119134"/>
          <c:y val="2.193378565431489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513489497198572E-2"/>
          <c:y val="9.2641690682036523E-2"/>
          <c:w val="0.87472893474522584"/>
          <c:h val="0.74284644534706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graf10_data!$B$3</c:f>
              <c:strCache>
                <c:ptCount val="1"/>
                <c:pt idx="0">
                  <c:v>Hodinové náklady práce / Hourly labour costs</c:v>
                </c:pt>
              </c:strCache>
            </c:strRef>
          </c:tx>
          <c:spPr>
            <a:pattFill prst="narHorz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numRef>
              <c:f>graf10_data!$A$4:$A$23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graf10_data!$B$4:$B$23</c:f>
              <c:numCache>
                <c:formatCode>0.00</c:formatCode>
                <c:ptCount val="20"/>
                <c:pt idx="0">
                  <c:v>3.9668184690796648</c:v>
                </c:pt>
                <c:pt idx="1">
                  <c:v>4.277354458917932</c:v>
                </c:pt>
                <c:pt idx="2">
                  <c:v>4.8348024308499324</c:v>
                </c:pt>
                <c:pt idx="3">
                  <c:v>5.2750169296552984</c:v>
                </c:pt>
                <c:pt idx="4">
                  <c:v>5.567838403339608</c:v>
                </c:pt>
                <c:pt idx="5">
                  <c:v>5.8242632678879467</c:v>
                </c:pt>
                <c:pt idx="6">
                  <c:v>6.2699633014274152</c:v>
                </c:pt>
                <c:pt idx="7">
                  <c:v>6.8829009225177824</c:v>
                </c:pt>
                <c:pt idx="8">
                  <c:v>7.4366646897610122</c:v>
                </c:pt>
                <c:pt idx="9">
                  <c:v>7.7959128049288982</c:v>
                </c:pt>
                <c:pt idx="10">
                  <c:v>7.8588687691168388</c:v>
                </c:pt>
                <c:pt idx="11">
                  <c:v>8.1982720255516721</c:v>
                </c:pt>
                <c:pt idx="12">
                  <c:v>8.5323073760696051</c:v>
                </c:pt>
                <c:pt idx="13">
                  <c:v>8.8248217942013643</c:v>
                </c:pt>
                <c:pt idx="14">
                  <c:v>9.2156093155217444</c:v>
                </c:pt>
                <c:pt idx="15" formatCode="#,##0.00">
                  <c:v>9.4614999749808071</c:v>
                </c:pt>
                <c:pt idx="16" formatCode="#,##0.00">
                  <c:v>9.91</c:v>
                </c:pt>
                <c:pt idx="17" formatCode="#,##0.00">
                  <c:v>10.672480183754708</c:v>
                </c:pt>
                <c:pt idx="18">
                  <c:v>11.403958426507099</c:v>
                </c:pt>
                <c:pt idx="19">
                  <c:v>12.1731887489399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178634768"/>
        <c:axId val="178635328"/>
      </c:barChart>
      <c:lineChart>
        <c:grouping val="standard"/>
        <c:varyColors val="0"/>
        <c:ser>
          <c:idx val="1"/>
          <c:order val="1"/>
          <c:tx>
            <c:strRef>
              <c:f>graf10_data!$C$3</c:f>
              <c:strCache>
                <c:ptCount val="1"/>
                <c:pt idx="0">
                  <c:v>Tempo prírastku / Growth rate </c:v>
                </c:pt>
              </c:strCache>
            </c:strRef>
          </c:tx>
          <c:spPr>
            <a:ln w="9525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0"/>
              <c:layout>
                <c:manualLayout>
                  <c:x val="-2.229188436084989E-2"/>
                  <c:y val="-1.92122958693564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7,0 %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58098223615466E-2"/>
                  <c:y val="-2.30547550432276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7,8 %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112156043190525E-2"/>
                  <c:y val="-2.11335254562920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13,0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32427725531181E-2"/>
                  <c:y val="-2.30547550432276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71891327063741E-2"/>
                  <c:y val="-2.30547550432276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5,6 %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58098223615542E-2"/>
                  <c:y val="-2.30547550432276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4,6 %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685127133402994E-2"/>
                  <c:y val="-2.30547550432276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7,7 %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8112156043190525E-2"/>
                  <c:y val="-1.92122958693563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9,8 %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8,1 %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932427725531181E-2"/>
                  <c:y val="-1.7291066282420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4,8 %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685127133402994E-2"/>
                  <c:y val="-2.49759846301633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0,8 %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71891327063741E-2"/>
                  <c:y val="-2.11335254562920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4,3 %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2291884360849886E-2"/>
                  <c:y val="-2.30547550432276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8112156043190525E-2"/>
                  <c:y val="-2.11335254562920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3,4 %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5078369905956216E-2"/>
                  <c:y val="-1.92122958693563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4,4 %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505398815743643E-2"/>
                  <c:y val="-2.30547550432276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2,7 %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4,7 %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0898641588296761E-2"/>
                  <c:y val="-2.11335254562920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7,7 %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3685127133403098E-2"/>
                  <c:y val="-1.9212295869356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6,9 %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258043371537805E-2"/>
                  <c:y val="-2.305475504322770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/>
                      <a:t>6,8 %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990943921978396E-2"/>
                      <c:h val="3.206532180595581E-2"/>
                    </c:manualLayout>
                  </c15:layout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graf10_data!$A$4:$A$23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graf10_data!$C$4:$C$23</c:f>
              <c:numCache>
                <c:formatCode>0.0</c:formatCode>
                <c:ptCount val="20"/>
                <c:pt idx="0">
                  <c:v>7</c:v>
                </c:pt>
                <c:pt idx="1">
                  <c:v>7.8283388125475142</c:v>
                </c:pt>
                <c:pt idx="2">
                  <c:v>13.030000000000001</c:v>
                </c:pt>
                <c:pt idx="3">
                  <c:v>9.11</c:v>
                </c:pt>
                <c:pt idx="4">
                  <c:v>5.6</c:v>
                </c:pt>
                <c:pt idx="5">
                  <c:v>4.6100000000000003</c:v>
                </c:pt>
                <c:pt idx="6">
                  <c:v>7.7</c:v>
                </c:pt>
                <c:pt idx="7">
                  <c:v>9.7800000000000011</c:v>
                </c:pt>
                <c:pt idx="8">
                  <c:v>8.0499999999999972</c:v>
                </c:pt>
                <c:pt idx="9">
                  <c:v>4.8299999999999983</c:v>
                </c:pt>
                <c:pt idx="10">
                  <c:v>0.79999999999999716</c:v>
                </c:pt>
                <c:pt idx="11">
                  <c:v>4.3187291505438168</c:v>
                </c:pt>
                <c:pt idx="12">
                  <c:v>4.0744604408933895</c:v>
                </c:pt>
                <c:pt idx="13">
                  <c:v>3.4283155216860592</c:v>
                </c:pt>
                <c:pt idx="14" formatCode="General">
                  <c:v>4.4000000000000004</c:v>
                </c:pt>
                <c:pt idx="15">
                  <c:v>2.6681975227065209</c:v>
                </c:pt>
                <c:pt idx="16">
                  <c:v>4.7402634487678341</c:v>
                </c:pt>
                <c:pt idx="17">
                  <c:v>7.6940482719950296</c:v>
                </c:pt>
                <c:pt idx="18">
                  <c:v>6.8638730469213929</c:v>
                </c:pt>
                <c:pt idx="19">
                  <c:v>6.7552922368150607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graf10_data!$D$3</c:f>
              <c:strCache>
                <c:ptCount val="1"/>
                <c:pt idx="0">
                  <c:v>Zrýchlenie / spomalenie vývoja (v p. b.) / Acceleration / slowdown of development (p.p.)</c:v>
                </c:pt>
              </c:strCache>
            </c:strRef>
          </c:tx>
          <c:spPr>
            <a:ln w="9525">
              <a:solidFill>
                <a:prstClr val="black"/>
              </a:solidFill>
              <a:prstDash val="lgDash"/>
            </a:ln>
          </c:spPr>
          <c:marker>
            <c:symbol val="triangle"/>
            <c:size val="6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0"/>
              <c:layout>
                <c:manualLayout>
                  <c:x val="-2.238544945785241E-2"/>
                  <c:y val="-1.874633860574108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1,9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385462005337111E-2"/>
                  <c:y val="-1.8985151963608598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0,8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587238115611753E-2"/>
                  <c:y val="-1.5350678008864404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5,2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78454004896817E-2"/>
                  <c:y val="2.5775846560480535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-3,9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761152113039172E-2"/>
                  <c:y val="2.4293541499565082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-3,5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587238115611753E-2"/>
                  <c:y val="2.2380581193491376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-1,0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806676594892721E-2"/>
                  <c:y val="-1.788587760819715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3,1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627057981388691E-2"/>
                  <c:y val="-1.5350979262455924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2,1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621024252846141E-2"/>
                  <c:y val="2.623128881224145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-1,7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407619502107691E-2"/>
                  <c:y val="2.2380509352757393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-3,2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575609475147793E-2"/>
                  <c:y val="2.0037280131949081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-4,0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864855451062349E-3"/>
                  <c:y val="1.879930714712499E-3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539184952978056E-2"/>
                  <c:y val="1.7291066282420751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671891327063741E-2"/>
                  <c:y val="2.1133525456292032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-0,7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9505398815743747E-2"/>
                  <c:y val="-1.7291066282420751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9258098223615591E-2"/>
                  <c:y val="2.689721421709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7"/>
              <c:layout>
                <c:manualLayout>
                  <c:x val="-2.5078369905956112E-2"/>
                  <c:y val="-1.7291066282420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1797283176593626E-2"/>
                  <c:y val="9.6061479346781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1797283176593522E-2"/>
                  <c:y val="1.921229586935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graf10_data!$A$4:$A$23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graf10_data!$D$4:$D$23</c:f>
              <c:numCache>
                <c:formatCode>0.0</c:formatCode>
                <c:ptCount val="20"/>
                <c:pt idx="0">
                  <c:v>1.9</c:v>
                </c:pt>
                <c:pt idx="1">
                  <c:v>0.82833881254751418</c:v>
                </c:pt>
                <c:pt idx="2">
                  <c:v>5.201661187452487</c:v>
                </c:pt>
                <c:pt idx="3">
                  <c:v>-3.9200000000000017</c:v>
                </c:pt>
                <c:pt idx="4">
                  <c:v>-3.51</c:v>
                </c:pt>
                <c:pt idx="5">
                  <c:v>-0.98999999999999932</c:v>
                </c:pt>
                <c:pt idx="6">
                  <c:v>3.09</c:v>
                </c:pt>
                <c:pt idx="7">
                  <c:v>2.080000000000001</c:v>
                </c:pt>
                <c:pt idx="8">
                  <c:v>-1.730000000000004</c:v>
                </c:pt>
                <c:pt idx="9">
                  <c:v>-3.2199999999999989</c:v>
                </c:pt>
                <c:pt idx="10">
                  <c:v>-4.0300000000000011</c:v>
                </c:pt>
                <c:pt idx="11">
                  <c:v>3.5187291505438196</c:v>
                </c:pt>
                <c:pt idx="12">
                  <c:v>-0.24426870965042724</c:v>
                </c:pt>
                <c:pt idx="13">
                  <c:v>-0.65614491920733031</c:v>
                </c:pt>
                <c:pt idx="14">
                  <c:v>0.97168447831394111</c:v>
                </c:pt>
                <c:pt idx="15">
                  <c:v>-1.7318024772934795</c:v>
                </c:pt>
                <c:pt idx="16">
                  <c:v>2.0720659260613132</c:v>
                </c:pt>
                <c:pt idx="17">
                  <c:v>2.9537848232271955</c:v>
                </c:pt>
                <c:pt idx="18">
                  <c:v>-0.83017522507363672</c:v>
                </c:pt>
                <c:pt idx="19">
                  <c:v>-0.10858081010633214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35888"/>
        <c:axId val="178636448"/>
      </c:lineChart>
      <c:catAx>
        <c:axId val="17863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8635328"/>
        <c:crosses val="autoZero"/>
        <c:auto val="1"/>
        <c:lblAlgn val="ctr"/>
        <c:lblOffset val="100"/>
        <c:noMultiLvlLbl val="0"/>
      </c:catAx>
      <c:valAx>
        <c:axId val="178635328"/>
        <c:scaling>
          <c:orientation val="minMax"/>
          <c:max val="16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8634768"/>
        <c:crosses val="autoZero"/>
        <c:crossBetween val="between"/>
        <c:majorUnit val="2"/>
      </c:valAx>
      <c:catAx>
        <c:axId val="17863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8636448"/>
        <c:crosses val="autoZero"/>
        <c:auto val="1"/>
        <c:lblAlgn val="ctr"/>
        <c:lblOffset val="100"/>
        <c:noMultiLvlLbl val="0"/>
      </c:catAx>
      <c:valAx>
        <c:axId val="178636448"/>
        <c:scaling>
          <c:orientation val="minMax"/>
          <c:max val="20"/>
          <c:min val="-6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8635888"/>
        <c:crosses val="max"/>
        <c:crossBetween val="between"/>
        <c:majorUnit val="10"/>
      </c:valAx>
      <c:spPr>
        <a:solidFill>
          <a:schemeClr val="bg1"/>
        </a:solidFill>
        <a:ln w="12700"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6579588993382099"/>
          <c:y val="0.88812256537097078"/>
          <c:w val="0.6881782253707317"/>
          <c:h val="8.7151966234768202E-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85000"/>
            </a:schemeClr>
          </a:solidFill>
        </a:ln>
        <a:effectLst/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80314954" l="0.59055118110236005" r="0.78740157480314954" t="0.78740157480314954" header="0.31496062992126073" footer="0.31496062992126073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G11 Dynamika hodinových nákladov práce podľa ekonomickej  činnosti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D</a:t>
            </a: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ynamics of hourly labour costs by economic activity</a:t>
            </a:r>
          </a:p>
        </c:rich>
      </c:tx>
      <c:layout>
        <c:manualLayout>
          <c:xMode val="edge"/>
          <c:yMode val="edge"/>
          <c:x val="0.22624803423580428"/>
          <c:y val="2.528530087585214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948613417059796E-2"/>
          <c:y val="0.10276525779105221"/>
          <c:w val="0.8810082247026001"/>
          <c:h val="0.7958712853201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graf11_data!$C$3</c:f>
              <c:strCache>
                <c:ptCount val="1"/>
                <c:pt idx="0">
                  <c:v>2018</c:v>
                </c:pt>
              </c:strCache>
            </c:strRef>
          </c:tx>
          <c:spPr>
            <a:pattFill prst="pct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635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graf11_data!$A$4:$B$22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graf11_data!$C$4:$C$22</c:f>
              <c:numCache>
                <c:formatCode>0.00</c:formatCode>
                <c:ptCount val="19"/>
                <c:pt idx="0">
                  <c:v>8.7466385365744905</c:v>
                </c:pt>
                <c:pt idx="1">
                  <c:v>12.9605998854958</c:v>
                </c:pt>
                <c:pt idx="2">
                  <c:v>11.9275296749652</c:v>
                </c:pt>
                <c:pt idx="3">
                  <c:v>18.0766218807324</c:v>
                </c:pt>
                <c:pt idx="4">
                  <c:v>10.268582266353301</c:v>
                </c:pt>
                <c:pt idx="5">
                  <c:v>9.8553589729945799</c:v>
                </c:pt>
                <c:pt idx="6">
                  <c:v>10.6877245495414</c:v>
                </c:pt>
                <c:pt idx="7">
                  <c:v>10.0331599686339</c:v>
                </c:pt>
                <c:pt idx="8">
                  <c:v>6.7296987432410198</c:v>
                </c:pt>
                <c:pt idx="9">
                  <c:v>19.2261969988839</c:v>
                </c:pt>
                <c:pt idx="10">
                  <c:v>19.789512496002502</c:v>
                </c:pt>
                <c:pt idx="11">
                  <c:v>11.1117313491182</c:v>
                </c:pt>
                <c:pt idx="12">
                  <c:v>13.783693099244999</c:v>
                </c:pt>
                <c:pt idx="13">
                  <c:v>8.1299329199082297</c:v>
                </c:pt>
                <c:pt idx="14">
                  <c:v>11.7279458635696</c:v>
                </c:pt>
                <c:pt idx="15">
                  <c:v>11.039709251208199</c:v>
                </c:pt>
                <c:pt idx="16">
                  <c:v>11.3524909394782</c:v>
                </c:pt>
                <c:pt idx="17">
                  <c:v>9.2087793216768699</c:v>
                </c:pt>
                <c:pt idx="18">
                  <c:v>7.3016525388801599</c:v>
                </c:pt>
              </c:numCache>
            </c:numRef>
          </c:val>
        </c:ser>
        <c:ser>
          <c:idx val="1"/>
          <c:order val="1"/>
          <c:tx>
            <c:strRef>
              <c:f>graf11_data!$D$3</c:f>
              <c:strCache>
                <c:ptCount val="1"/>
                <c:pt idx="0">
                  <c:v>2019</c:v>
                </c:pt>
              </c:strCache>
            </c:strRef>
          </c:tx>
          <c:spPr>
            <a:pattFill prst="dkUpDiag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9525"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Pt>
            <c:idx val="16"/>
            <c:invertIfNegative val="0"/>
            <c:bubble3D val="0"/>
            <c:spPr>
              <a:pattFill prst="dkUpDiag">
                <a:fgClr>
                  <a:schemeClr val="tx1">
                    <a:lumMod val="65000"/>
                    <a:lumOff val="35000"/>
                  </a:schemeClr>
                </a:fgClr>
                <a:bgClr>
                  <a:srgbClr val="FFFFFF"/>
                </a:bgClr>
              </a:patt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cat>
            <c:strRef>
              <c:f>graf11_data!$A$4:$B$22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graf11_data!$D$4:$D$22</c:f>
              <c:numCache>
                <c:formatCode>0.00</c:formatCode>
                <c:ptCount val="19"/>
                <c:pt idx="0">
                  <c:v>9.4800550758356295</c:v>
                </c:pt>
                <c:pt idx="1">
                  <c:v>13.324280045193699</c:v>
                </c:pt>
                <c:pt idx="2">
                  <c:v>12.490178505988601</c:v>
                </c:pt>
                <c:pt idx="3">
                  <c:v>19.000808326265801</c:v>
                </c:pt>
                <c:pt idx="4">
                  <c:v>10.641492429759399</c:v>
                </c:pt>
                <c:pt idx="5">
                  <c:v>10.456125514508701</c:v>
                </c:pt>
                <c:pt idx="6">
                  <c:v>11.326467295521301</c:v>
                </c:pt>
                <c:pt idx="7">
                  <c:v>10.7058714059912</c:v>
                </c:pt>
                <c:pt idx="8">
                  <c:v>7.3483616607410998</c:v>
                </c:pt>
                <c:pt idx="9">
                  <c:v>19.955892752449301</c:v>
                </c:pt>
                <c:pt idx="10">
                  <c:v>20.840285185528298</c:v>
                </c:pt>
                <c:pt idx="11">
                  <c:v>11.315181367883</c:v>
                </c:pt>
                <c:pt idx="12">
                  <c:v>14.605566410090701</c:v>
                </c:pt>
                <c:pt idx="13">
                  <c:v>9.0723573022863402</c:v>
                </c:pt>
                <c:pt idx="14">
                  <c:v>13.1396648479255</c:v>
                </c:pt>
                <c:pt idx="15">
                  <c:v>12.4875855674803</c:v>
                </c:pt>
                <c:pt idx="16">
                  <c:v>12.3432701986289</c:v>
                </c:pt>
                <c:pt idx="17">
                  <c:v>10.1994706061126</c:v>
                </c:pt>
                <c:pt idx="18">
                  <c:v>8.2623996076989492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9135664"/>
        <c:axId val="179136224"/>
      </c:barChart>
      <c:lineChart>
        <c:grouping val="standard"/>
        <c:varyColors val="0"/>
        <c:ser>
          <c:idx val="3"/>
          <c:order val="3"/>
          <c:tx>
            <c:strRef>
              <c:f>graf11_data!$F$3</c:f>
              <c:strCache>
                <c:ptCount val="1"/>
                <c:pt idx="0">
                  <c:v>Priemer za SR 2019 / Average of the SR 2019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8113790212056181E-2"/>
                  <c:y val="-2.8825467489042078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12,17 EUR</a:t>
                    </a:r>
                  </a:p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en-US" sz="900" b="1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706096338969338E-2"/>
                      <c:h val="3.9078455790784554E-2"/>
                    </c:manualLayout>
                  </c15:layout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graf11_data!$A$4:$B$22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graf11_data!$F$4:$F$22</c:f>
              <c:numCache>
                <c:formatCode>#,##0.00</c:formatCode>
                <c:ptCount val="19"/>
                <c:pt idx="0">
                  <c:v>12.17</c:v>
                </c:pt>
                <c:pt idx="1">
                  <c:v>12.17</c:v>
                </c:pt>
                <c:pt idx="2">
                  <c:v>12.17</c:v>
                </c:pt>
                <c:pt idx="3">
                  <c:v>12.17</c:v>
                </c:pt>
                <c:pt idx="4">
                  <c:v>12.17</c:v>
                </c:pt>
                <c:pt idx="5">
                  <c:v>12.17</c:v>
                </c:pt>
                <c:pt idx="6">
                  <c:v>12.17</c:v>
                </c:pt>
                <c:pt idx="7">
                  <c:v>12.17</c:v>
                </c:pt>
                <c:pt idx="8">
                  <c:v>12.17</c:v>
                </c:pt>
                <c:pt idx="9">
                  <c:v>12.17</c:v>
                </c:pt>
                <c:pt idx="10">
                  <c:v>12.17</c:v>
                </c:pt>
                <c:pt idx="11">
                  <c:v>12.17</c:v>
                </c:pt>
                <c:pt idx="12">
                  <c:v>12.17</c:v>
                </c:pt>
                <c:pt idx="13">
                  <c:v>12.17</c:v>
                </c:pt>
                <c:pt idx="14">
                  <c:v>12.17</c:v>
                </c:pt>
                <c:pt idx="15">
                  <c:v>12.17</c:v>
                </c:pt>
                <c:pt idx="16">
                  <c:v>12.17</c:v>
                </c:pt>
                <c:pt idx="17">
                  <c:v>12.17</c:v>
                </c:pt>
                <c:pt idx="18">
                  <c:v>12.17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35664"/>
        <c:axId val="179136224"/>
      </c:lineChart>
      <c:lineChart>
        <c:grouping val="standard"/>
        <c:varyColors val="0"/>
        <c:ser>
          <c:idx val="2"/>
          <c:order val="2"/>
          <c:tx>
            <c:strRef>
              <c:f>graf11_data!$E$3</c:f>
              <c:strCache>
                <c:ptCount val="1"/>
                <c:pt idx="0">
                  <c:v>Tempo prírastku / Growth rate 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9"/>
              <c:layout>
                <c:manualLayout>
                  <c:x val="-4.8405215164232289E-2"/>
                  <c:y val="-4.5261568331355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563960106778836E-2"/>
                  <c:y val="-6.0205528480795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81501482380044E-2"/>
                  <c:y val="-2.658161814455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9049400727356508E-2"/>
                  <c:y val="-2.658161814455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977670823762214E-2"/>
                  <c:y val="-3.5112030672380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graf11_data!$A$4:$B$22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graf11_data!$E$4:$E$22</c:f>
              <c:numCache>
                <c:formatCode>0.0%</c:formatCode>
                <c:ptCount val="19"/>
                <c:pt idx="0">
                  <c:v>8.3851245960870902E-2</c:v>
                </c:pt>
                <c:pt idx="1">
                  <c:v>2.806044187081902E-2</c:v>
                </c:pt>
                <c:pt idx="2">
                  <c:v>4.7172285155102189E-2</c:v>
                </c:pt>
                <c:pt idx="3">
                  <c:v>5.1126059483408204E-2</c:v>
                </c:pt>
                <c:pt idx="4">
                  <c:v>3.6315642581741692E-2</c:v>
                </c:pt>
                <c:pt idx="5">
                  <c:v>6.0958362162182755E-2</c:v>
                </c:pt>
                <c:pt idx="6">
                  <c:v>5.9764147458993833E-2</c:v>
                </c:pt>
                <c:pt idx="7">
                  <c:v>6.704881009177166E-2</c:v>
                </c:pt>
                <c:pt idx="8">
                  <c:v>9.193025439978797E-2</c:v>
                </c:pt>
                <c:pt idx="9">
                  <c:v>3.7953202789285934E-2</c:v>
                </c:pt>
                <c:pt idx="10">
                  <c:v>5.309745198311755E-2</c:v>
                </c:pt>
                <c:pt idx="11">
                  <c:v>1.8309479627667935E-2</c:v>
                </c:pt>
                <c:pt idx="12">
                  <c:v>5.9626495230854948E-2</c:v>
                </c:pt>
                <c:pt idx="13">
                  <c:v>0.11592031467693209</c:v>
                </c:pt>
                <c:pt idx="14">
                  <c:v>0.12037222892894728</c:v>
                </c:pt>
                <c:pt idx="15">
                  <c:v>0.13115167105634096</c:v>
                </c:pt>
                <c:pt idx="16">
                  <c:v>8.7274173080841067E-2</c:v>
                </c:pt>
                <c:pt idx="17">
                  <c:v>0.10758117333789374</c:v>
                </c:pt>
                <c:pt idx="18">
                  <c:v>0.13157940119760037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36784"/>
        <c:axId val="179137344"/>
      </c:lineChart>
      <c:catAx>
        <c:axId val="17913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9136224"/>
        <c:crosses val="autoZero"/>
        <c:auto val="1"/>
        <c:lblAlgn val="ctr"/>
        <c:lblOffset val="100"/>
        <c:noMultiLvlLbl val="0"/>
      </c:catAx>
      <c:valAx>
        <c:axId val="179136224"/>
        <c:scaling>
          <c:orientation val="minMax"/>
          <c:max val="22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9135664"/>
        <c:crosses val="autoZero"/>
        <c:crossBetween val="between"/>
        <c:majorUnit val="2"/>
      </c:valAx>
      <c:catAx>
        <c:axId val="17913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137344"/>
        <c:crosses val="autoZero"/>
        <c:auto val="1"/>
        <c:lblAlgn val="ctr"/>
        <c:lblOffset val="100"/>
        <c:noMultiLvlLbl val="0"/>
      </c:catAx>
      <c:valAx>
        <c:axId val="179137344"/>
        <c:scaling>
          <c:orientation val="minMax"/>
          <c:max val="0.2"/>
          <c:min val="-0.8"/>
        </c:scaling>
        <c:delete val="0"/>
        <c:axPos val="r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9136784"/>
        <c:crosses val="max"/>
        <c:crossBetween val="between"/>
      </c:valAx>
      <c:spPr>
        <a:ln w="12700">
          <a:solidFill>
            <a:schemeClr val="bg1">
              <a:lumMod val="65000"/>
            </a:schemeClr>
          </a:solidFill>
        </a:ln>
      </c:spPr>
    </c:plotArea>
    <c:legend>
      <c:legendPos val="r"/>
      <c:legendEntry>
        <c:idx val="2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layout>
        <c:manualLayout>
          <c:xMode val="edge"/>
          <c:yMode val="edge"/>
          <c:x val="0.12983830048383826"/>
          <c:y val="0.95449511118802555"/>
          <c:w val="0.73749850684113361"/>
          <c:h val="3.3341024679607312E-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85000"/>
            </a:schemeClr>
          </a:solidFill>
        </a:ln>
        <a:effectLst/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G12 Štruktúra nákladov práce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Labour costs structure</a:t>
            </a:r>
          </a:p>
        </c:rich>
      </c:tx>
      <c:layout>
        <c:manualLayout>
          <c:xMode val="edge"/>
          <c:yMode val="edge"/>
          <c:x val="0.37213190809249402"/>
          <c:y val="3.7095363079615125E-3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311904866640304"/>
          <c:y val="0.13139238436316977"/>
          <c:w val="0.69955066789835629"/>
          <c:h val="0.75858562072264257"/>
        </c:manualLayout>
      </c:layout>
      <c:ofPieChart>
        <c:ofPieType val="bar"/>
        <c:varyColors val="1"/>
        <c:ser>
          <c:idx val="0"/>
          <c:order val="0"/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dPt>
            <c:idx val="1"/>
            <c:bubble3D val="0"/>
            <c:explosion val="6"/>
            <c:spPr>
              <a:pattFill prst="plaid">
                <a:fgClr>
                  <a:schemeClr val="tx1"/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2"/>
            <c:bubble3D val="0"/>
            <c:explosion val="5"/>
            <c:spPr>
              <a:pattFill prst="dkHorz">
                <a:fgClr>
                  <a:srgbClr val="FFFFFF"/>
                </a:fgClr>
                <a:bgClr>
                  <a:schemeClr val="tx1">
                    <a:lumMod val="65000"/>
                    <a:lumOff val="35000"/>
                  </a:schemeClr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3"/>
            <c:bubble3D val="0"/>
            <c:explosion val="10"/>
            <c:spPr>
              <a:pattFill prst="dashUpDiag">
                <a:fgClr>
                  <a:srgbClr val="FFFFFF"/>
                </a:fgClr>
                <a:bgClr>
                  <a:schemeClr val="tx1">
                    <a:lumMod val="65000"/>
                    <a:lumOff val="35000"/>
                  </a:schemeClr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4"/>
            <c:bubble3D val="0"/>
            <c:explosion val="7"/>
            <c:spPr>
              <a:pattFill prst="dashUpDiag">
                <a:fgClr>
                  <a:schemeClr val="tx1"/>
                </a:fgClr>
                <a:bgClr>
                  <a:srgbClr val="FFFFFF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5"/>
            <c:bubble3D val="0"/>
            <c:spPr>
              <a:ln>
                <a:noFill/>
              </a:ln>
            </c:spPr>
          </c:dPt>
          <c:dPt>
            <c:idx val="6"/>
            <c:bubble3D val="0"/>
            <c:spPr>
              <a:pattFill prst="wdUpDiag">
                <a:fgClr>
                  <a:schemeClr val="tx1">
                    <a:lumMod val="65000"/>
                    <a:lumOff val="35000"/>
                  </a:schemeClr>
                </a:fgClr>
                <a:bgClr>
                  <a:srgbClr val="FFFFFF"/>
                </a:bgClr>
              </a:pattFill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7"/>
            <c:bubble3D val="0"/>
            <c:spPr>
              <a:pattFill prst="wave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pattFill prst="diagBrick">
                <a:fgClr>
                  <a:schemeClr val="tx1"/>
                </a:fgClr>
                <a:bgClr>
                  <a:srgbClr val="FFFFFF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pattFill prst="trellis">
                <a:fgClr>
                  <a:schemeClr val="tx1">
                    <a:lumMod val="65000"/>
                    <a:lumOff val="35000"/>
                  </a:schemeClr>
                </a:fgClr>
                <a:bgClr>
                  <a:srgbClr val="FFFFFF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10"/>
            <c:bubble3D val="0"/>
            <c:explosion val="4"/>
            <c:spPr>
              <a:pattFill prst="lgConfetti">
                <a:fgClr>
                  <a:schemeClr val="tx1">
                    <a:lumMod val="85000"/>
                    <a:lumOff val="15000"/>
                  </a:schemeClr>
                </a:fgClr>
                <a:bgClr>
                  <a:srgbClr val="FFFFFF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49271983460168E-2"/>
                  <c:y val="3.7679005077636413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Ostatné nepriame 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náklady bez subvencií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Other indirect costs 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without subsidies 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2,2 %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8740450739747184E-3"/>
                  <c:y val="0.1463783615833069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Povinné príspevky 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na sociálne poistenie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Statutory social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security contributions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5.6746224478949503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Ostatné zložky 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priamych nákladov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Other components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of direct costs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0,7 %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5005428232085521"/>
                  <c:y val="-6.713076753256309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Náhrady mzdy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Payments for days not worked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31619231953553E-2"/>
                  <c:y val="-1.6385802242009517E-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Základné mzdy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Basic wages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888888888888937E-3"/>
                  <c:y val="-2.295552367288379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Prémie a odmeny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Bonus. and allowan.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paid regularly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7,9 %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306939984457261E-2"/>
                  <c:y val="6.5913770124528953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Príplatky a doplatky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Remuner. and 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addit.payments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4782750480212345"/>
                  <c:y val="6.853876910246031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Naturálne a ostatné mzdy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Other wage components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0179005557266237E-2"/>
                  <c:y val="-0.1722496136581059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Mzdy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Direct remuneration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and bonuses 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63,2 % 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chemeClr val="bg1">
                      <a:lumMod val="50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12_data a vypocet (2)'!$R$2:$R$11</c:f>
              <c:strCache>
                <c:ptCount val="10"/>
                <c:pt idx="1">
                  <c:v>Ostatné nepriame náklady bez subvencií</c:v>
                </c:pt>
                <c:pt idx="2">
                  <c:v>Povinné príspevky na sociálne poistenie</c:v>
                </c:pt>
                <c:pt idx="3">
                  <c:v>Ostatné priame náklady</c:v>
                </c:pt>
                <c:pt idx="4">
                  <c:v>Náhrady mzdy</c:v>
                </c:pt>
                <c:pt idx="6">
                  <c:v>základné mzdy</c:v>
                </c:pt>
                <c:pt idx="7">
                  <c:v>prémie a odmeny</c:v>
                </c:pt>
                <c:pt idx="8">
                  <c:v>príplatky a doplatky</c:v>
                </c:pt>
                <c:pt idx="9">
                  <c:v>naturálne a ostatné mzdy</c:v>
                </c:pt>
              </c:strCache>
            </c:strRef>
          </c:cat>
          <c:val>
            <c:numRef>
              <c:f>'graf 12_data a vypocet (2)'!$S$2:$S$11</c:f>
              <c:numCache>
                <c:formatCode>0.0_ ;\-0.0\ </c:formatCode>
                <c:ptCount val="10"/>
                <c:pt idx="1">
                  <c:v>2.2308480772103629</c:v>
                </c:pt>
                <c:pt idx="2">
                  <c:v>25.0376022997132</c:v>
                </c:pt>
                <c:pt idx="3">
                  <c:v>0.6842149043858553</c:v>
                </c:pt>
                <c:pt idx="4">
                  <c:v>8.9207842267920299</c:v>
                </c:pt>
                <c:pt idx="6">
                  <c:v>48.937504159802202</c:v>
                </c:pt>
                <c:pt idx="7">
                  <c:v>7.9303847559218799</c:v>
                </c:pt>
                <c:pt idx="8">
                  <c:v>3.8877301933756399</c:v>
                </c:pt>
                <c:pt idx="9">
                  <c:v>2.4556774507681491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G13 Štruktúra nákladov práce podľa ekonomickej činnosti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</a:t>
            </a: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Labour costs structure by economic activity </a:t>
            </a:r>
          </a:p>
        </c:rich>
      </c:tx>
      <c:layout>
        <c:manualLayout>
          <c:xMode val="edge"/>
          <c:yMode val="edge"/>
          <c:x val="0.34727554671532429"/>
          <c:y val="1.890217613288255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683482592771735"/>
          <c:y val="7.8651206063219042E-2"/>
          <c:w val="0.62930958292024108"/>
          <c:h val="0.784588864432291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'graf13 štrukt_odv_data (2)'!$C$2</c:f>
              <c:strCache>
                <c:ptCount val="1"/>
                <c:pt idx="0">
                  <c:v>základné (tarifné) mzdy a platy / Basic wages</c:v>
                </c:pt>
              </c:strCache>
            </c:strRef>
          </c:tx>
          <c:spPr>
            <a:pattFill prst="pct80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'graf13 štrukt_odv_data (2)'!$A$3:$B$21</c:f>
              <c:strCache>
                <c:ptCount val="19"/>
                <c:pt idx="0">
                  <c:v>S Ostatné činnosti / Other service activities</c:v>
                </c:pt>
                <c:pt idx="1">
                  <c:v>R Umenie, zábava a rekreácia / Arts, recreation</c:v>
                </c:pt>
                <c:pt idx="2">
                  <c:v>Q Zdravotníctvo a soc.pomoc / Health, soc. work activ.</c:v>
                </c:pt>
                <c:pt idx="3">
                  <c:v>P Vzdelávanie / Education</c:v>
                </c:pt>
                <c:pt idx="4">
                  <c:v>O Verej.správa, soc.zabezp. / Public admin., social secur.</c:v>
                </c:pt>
                <c:pt idx="5">
                  <c:v>N Administratívne služby / Administrative services</c:v>
                </c:pt>
                <c:pt idx="6">
                  <c:v>M Odborné, vedec.a tech.čin. / Profession., tech. activ.</c:v>
                </c:pt>
                <c:pt idx="7">
                  <c:v>L Čin. v obl.nehnuteľností / Real estate activities</c:v>
                </c:pt>
                <c:pt idx="8">
                  <c:v>K Finanč. a poisťov.činnosti / Financ., insur. activities</c:v>
                </c:pt>
                <c:pt idx="9">
                  <c:v>J Informácie a komunikácie / Information, communication</c:v>
                </c:pt>
                <c:pt idx="10">
                  <c:v>I Ubytov. a strav.služby / Accomod., food services</c:v>
                </c:pt>
                <c:pt idx="11">
                  <c:v>H Doprava a skladovanie / Transportaion, storage</c:v>
                </c:pt>
                <c:pt idx="12">
                  <c:v>G Veľkoobchod a maloob. / Wholesale, retail trade</c:v>
                </c:pt>
                <c:pt idx="13">
                  <c:v>F Stavebníctvo / Construction</c:v>
                </c:pt>
                <c:pt idx="14">
                  <c:v>E Dodávka vody, odpady / Water supply, waste</c:v>
                </c:pt>
                <c:pt idx="15">
                  <c:v>D Dod.elektriny, plynu, pary / Electricity, gas supply</c:v>
                </c:pt>
                <c:pt idx="16">
                  <c:v>C Priemyselná výroba / Manufacturing</c:v>
                </c:pt>
                <c:pt idx="17">
                  <c:v>B Ťažba a dobývanie / Mining and quarrying</c:v>
                </c:pt>
                <c:pt idx="18">
                  <c:v>A Pôdohospodárstvo / Agriculture</c:v>
                </c:pt>
              </c:strCache>
            </c:strRef>
          </c:cat>
          <c:val>
            <c:numRef>
              <c:f>'graf13 štrukt_odv_data (2)'!$C$3:$C$21</c:f>
              <c:numCache>
                <c:formatCode>0.00</c:formatCode>
                <c:ptCount val="19"/>
                <c:pt idx="0">
                  <c:v>0.54874602289408903</c:v>
                </c:pt>
                <c:pt idx="1">
                  <c:v>0.50021263570463292</c:v>
                </c:pt>
                <c:pt idx="2">
                  <c:v>0.52498975662353997</c:v>
                </c:pt>
                <c:pt idx="3">
                  <c:v>0.51728129326785099</c:v>
                </c:pt>
                <c:pt idx="4">
                  <c:v>0.485178088182735</c:v>
                </c:pt>
                <c:pt idx="5">
                  <c:v>0.51820675032601504</c:v>
                </c:pt>
                <c:pt idx="6">
                  <c:v>0.53368182371899398</c:v>
                </c:pt>
                <c:pt idx="7">
                  <c:v>0.537464853343111</c:v>
                </c:pt>
                <c:pt idx="8">
                  <c:v>0.471546616241521</c:v>
                </c:pt>
                <c:pt idx="9">
                  <c:v>0.48949745871600198</c:v>
                </c:pt>
                <c:pt idx="10">
                  <c:v>0.54888480529728501</c:v>
                </c:pt>
                <c:pt idx="11">
                  <c:v>0.47721309504437104</c:v>
                </c:pt>
                <c:pt idx="12">
                  <c:v>0.49015054037704403</c:v>
                </c:pt>
                <c:pt idx="13">
                  <c:v>0.51267255201580897</c:v>
                </c:pt>
                <c:pt idx="14">
                  <c:v>0.46750739806670305</c:v>
                </c:pt>
                <c:pt idx="15">
                  <c:v>0.415751852539819</c:v>
                </c:pt>
                <c:pt idx="16">
                  <c:v>0.450709108901371</c:v>
                </c:pt>
                <c:pt idx="17">
                  <c:v>0.39877519231462799</c:v>
                </c:pt>
                <c:pt idx="18">
                  <c:v>0.49502639036313001</c:v>
                </c:pt>
              </c:numCache>
            </c:numRef>
          </c:val>
        </c:ser>
        <c:ser>
          <c:idx val="1"/>
          <c:order val="1"/>
          <c:tx>
            <c:strRef>
              <c:f>'graf13 štrukt_odv_data (2)'!$D$2</c:f>
              <c:strCache>
                <c:ptCount val="1"/>
                <c:pt idx="0">
                  <c:v>prémie a odmeny / Bonuses and allow. paid regularly</c:v>
                </c:pt>
              </c:strCache>
            </c:strRef>
          </c:tx>
          <c:spPr>
            <a:pattFill prst="divot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'graf13 štrukt_odv_data (2)'!$A$3:$B$21</c:f>
              <c:strCache>
                <c:ptCount val="19"/>
                <c:pt idx="0">
                  <c:v>S Ostatné činnosti / Other service activities</c:v>
                </c:pt>
                <c:pt idx="1">
                  <c:v>R Umenie, zábava a rekreácia / Arts, recreation</c:v>
                </c:pt>
                <c:pt idx="2">
                  <c:v>Q Zdravotníctvo a soc.pomoc / Health, soc. work activ.</c:v>
                </c:pt>
                <c:pt idx="3">
                  <c:v>P Vzdelávanie / Education</c:v>
                </c:pt>
                <c:pt idx="4">
                  <c:v>O Verej.správa, soc.zabezp. / Public admin., social secur.</c:v>
                </c:pt>
                <c:pt idx="5">
                  <c:v>N Administratívne služby / Administrative services</c:v>
                </c:pt>
                <c:pt idx="6">
                  <c:v>M Odborné, vedec.a tech.čin. / Profession., tech. activ.</c:v>
                </c:pt>
                <c:pt idx="7">
                  <c:v>L Čin. v obl.nehnuteľností / Real estate activities</c:v>
                </c:pt>
                <c:pt idx="8">
                  <c:v>K Finanč. a poisťov.činnosti / Financ., insur. activities</c:v>
                </c:pt>
                <c:pt idx="9">
                  <c:v>J Informácie a komunikácie / Information, communication</c:v>
                </c:pt>
                <c:pt idx="10">
                  <c:v>I Ubytov. a strav.služby / Accomod., food services</c:v>
                </c:pt>
                <c:pt idx="11">
                  <c:v>H Doprava a skladovanie / Transportaion, storage</c:v>
                </c:pt>
                <c:pt idx="12">
                  <c:v>G Veľkoobchod a maloob. / Wholesale, retail trade</c:v>
                </c:pt>
                <c:pt idx="13">
                  <c:v>F Stavebníctvo / Construction</c:v>
                </c:pt>
                <c:pt idx="14">
                  <c:v>E Dodávka vody, odpady / Water supply, waste</c:v>
                </c:pt>
                <c:pt idx="15">
                  <c:v>D Dod.elektriny, plynu, pary / Electricity, gas supply</c:v>
                </c:pt>
                <c:pt idx="16">
                  <c:v>C Priemyselná výroba / Manufacturing</c:v>
                </c:pt>
                <c:pt idx="17">
                  <c:v>B Ťažba a dobývanie / Mining and quarrying</c:v>
                </c:pt>
                <c:pt idx="18">
                  <c:v>A Pôdohospodárstvo / Agriculture</c:v>
                </c:pt>
              </c:strCache>
            </c:strRef>
          </c:cat>
          <c:val>
            <c:numRef>
              <c:f>'graf13 štrukt_odv_data (2)'!$D$3:$D$21</c:f>
              <c:numCache>
                <c:formatCode>0.00</c:formatCode>
                <c:ptCount val="19"/>
                <c:pt idx="0">
                  <c:v>5.7056649789757899E-2</c:v>
                </c:pt>
                <c:pt idx="1">
                  <c:v>6.2410801872112807E-2</c:v>
                </c:pt>
                <c:pt idx="2">
                  <c:v>3.0195816741130699E-2</c:v>
                </c:pt>
                <c:pt idx="3">
                  <c:v>1.6067769699610698E-2</c:v>
                </c:pt>
                <c:pt idx="4">
                  <c:v>4.6811860765804993E-2</c:v>
                </c:pt>
                <c:pt idx="5">
                  <c:v>6.3265191031342802E-2</c:v>
                </c:pt>
                <c:pt idx="6">
                  <c:v>7.1213714763136399E-2</c:v>
                </c:pt>
                <c:pt idx="7">
                  <c:v>6.8149265967481498E-2</c:v>
                </c:pt>
                <c:pt idx="8">
                  <c:v>0.10676019208822501</c:v>
                </c:pt>
                <c:pt idx="9">
                  <c:v>0.11245249256846999</c:v>
                </c:pt>
                <c:pt idx="10">
                  <c:v>4.5444777496490806E-2</c:v>
                </c:pt>
                <c:pt idx="11">
                  <c:v>8.5903837821829296E-2</c:v>
                </c:pt>
                <c:pt idx="12">
                  <c:v>0.110159951424793</c:v>
                </c:pt>
                <c:pt idx="13">
                  <c:v>8.9716314517876192E-2</c:v>
                </c:pt>
                <c:pt idx="14">
                  <c:v>8.7104356025722696E-2</c:v>
                </c:pt>
                <c:pt idx="15">
                  <c:v>0.117903923152228</c:v>
                </c:pt>
                <c:pt idx="16">
                  <c:v>9.9986958870288092E-2</c:v>
                </c:pt>
                <c:pt idx="17">
                  <c:v>0.122254028766431</c:v>
                </c:pt>
                <c:pt idx="18">
                  <c:v>8.3429983122939505E-2</c:v>
                </c:pt>
              </c:numCache>
            </c:numRef>
          </c:val>
        </c:ser>
        <c:ser>
          <c:idx val="2"/>
          <c:order val="2"/>
          <c:tx>
            <c:strRef>
              <c:f>'graf13 štrukt_odv_data (2)'!$E$2</c:f>
              <c:strCache>
                <c:ptCount val="1"/>
                <c:pt idx="0">
                  <c:v>ostatné zložky mzdy / Other wage compon.</c:v>
                </c:pt>
              </c:strCache>
            </c:strRef>
          </c:tx>
          <c:spPr>
            <a:pattFill prst="dashUpDiag">
              <a:fgClr>
                <a:schemeClr val="bg1"/>
              </a:fgClr>
              <a:bgClr>
                <a:schemeClr val="tx1">
                  <a:lumMod val="65000"/>
                  <a:lumOff val="35000"/>
                </a:schemeClr>
              </a:bgClr>
            </a:pattFill>
            <a:ln w="9525"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strRef>
              <c:f>'graf13 štrukt_odv_data (2)'!$A$3:$B$21</c:f>
              <c:strCache>
                <c:ptCount val="19"/>
                <c:pt idx="0">
                  <c:v>S Ostatné činnosti / Other service activities</c:v>
                </c:pt>
                <c:pt idx="1">
                  <c:v>R Umenie, zábava a rekreácia / Arts, recreation</c:v>
                </c:pt>
                <c:pt idx="2">
                  <c:v>Q Zdravotníctvo a soc.pomoc / Health, soc. work activ.</c:v>
                </c:pt>
                <c:pt idx="3">
                  <c:v>P Vzdelávanie / Education</c:v>
                </c:pt>
                <c:pt idx="4">
                  <c:v>O Verej.správa, soc.zabezp. / Public admin., social secur.</c:v>
                </c:pt>
                <c:pt idx="5">
                  <c:v>N Administratívne služby / Administrative services</c:v>
                </c:pt>
                <c:pt idx="6">
                  <c:v>M Odborné, vedec.a tech.čin. / Profession., tech. activ.</c:v>
                </c:pt>
                <c:pt idx="7">
                  <c:v>L Čin. v obl.nehnuteľností / Real estate activities</c:v>
                </c:pt>
                <c:pt idx="8">
                  <c:v>K Finanč. a poisťov.činnosti / Financ., insur. activities</c:v>
                </c:pt>
                <c:pt idx="9">
                  <c:v>J Informácie a komunikácie / Information, communication</c:v>
                </c:pt>
                <c:pt idx="10">
                  <c:v>I Ubytov. a strav.služby / Accomod., food services</c:v>
                </c:pt>
                <c:pt idx="11">
                  <c:v>H Doprava a skladovanie / Transportaion, storage</c:v>
                </c:pt>
                <c:pt idx="12">
                  <c:v>G Veľkoobchod a maloob. / Wholesale, retail trade</c:v>
                </c:pt>
                <c:pt idx="13">
                  <c:v>F Stavebníctvo / Construction</c:v>
                </c:pt>
                <c:pt idx="14">
                  <c:v>E Dodávka vody, odpady / Water supply, waste</c:v>
                </c:pt>
                <c:pt idx="15">
                  <c:v>D Dod.elektriny, plynu, pary / Electricity, gas supply</c:v>
                </c:pt>
                <c:pt idx="16">
                  <c:v>C Priemyselná výroba / Manufacturing</c:v>
                </c:pt>
                <c:pt idx="17">
                  <c:v>B Ťažba a dobývanie / Mining and quarrying</c:v>
                </c:pt>
                <c:pt idx="18">
                  <c:v>A Pôdohospodárstvo / Agriculture</c:v>
                </c:pt>
              </c:strCache>
            </c:strRef>
          </c:cat>
          <c:val>
            <c:numRef>
              <c:f>'graf13 štrukt_odv_data (2)'!$E$3:$E$21</c:f>
              <c:numCache>
                <c:formatCode>0.00</c:formatCode>
                <c:ptCount val="19"/>
                <c:pt idx="0">
                  <c:v>4.5440998367631498E-2</c:v>
                </c:pt>
                <c:pt idx="1">
                  <c:v>9.2483141144373171E-2</c:v>
                </c:pt>
                <c:pt idx="2">
                  <c:v>8.0478689152525096E-2</c:v>
                </c:pt>
                <c:pt idx="3">
                  <c:v>7.2572317171368209E-2</c:v>
                </c:pt>
                <c:pt idx="4">
                  <c:v>0.11273415917133002</c:v>
                </c:pt>
                <c:pt idx="5">
                  <c:v>6.2732000441826044E-2</c:v>
                </c:pt>
                <c:pt idx="6">
                  <c:v>4.1792781534190533E-2</c:v>
                </c:pt>
                <c:pt idx="7">
                  <c:v>4.131273517010145E-2</c:v>
                </c:pt>
                <c:pt idx="8">
                  <c:v>4.2958663228862652E-2</c:v>
                </c:pt>
                <c:pt idx="9">
                  <c:v>4.340092969530087E-2</c:v>
                </c:pt>
                <c:pt idx="10">
                  <c:v>6.1551993535488132E-2</c:v>
                </c:pt>
                <c:pt idx="11">
                  <c:v>6.669294144641956E-2</c:v>
                </c:pt>
                <c:pt idx="12">
                  <c:v>3.9752995444560853E-2</c:v>
                </c:pt>
                <c:pt idx="13">
                  <c:v>3.0428766757078812E-2</c:v>
                </c:pt>
                <c:pt idx="14">
                  <c:v>7.0344055040696074E-2</c:v>
                </c:pt>
                <c:pt idx="15">
                  <c:v>6.6471527142307474E-2</c:v>
                </c:pt>
                <c:pt idx="16">
                  <c:v>7.3509321270221445E-2</c:v>
                </c:pt>
                <c:pt idx="17">
                  <c:v>8.6582431278761099E-2</c:v>
                </c:pt>
                <c:pt idx="18">
                  <c:v>5.0054835670632888E-2</c:v>
                </c:pt>
              </c:numCache>
            </c:numRef>
          </c:val>
        </c:ser>
        <c:ser>
          <c:idx val="3"/>
          <c:order val="3"/>
          <c:tx>
            <c:strRef>
              <c:f>'graf13 štrukt_odv_data (2)'!$F$2</c:f>
              <c:strCache>
                <c:ptCount val="1"/>
                <c:pt idx="0">
                  <c:v>náhrady mzdy / Payments for day not worked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chemeClr val="tx1">
                  <a:lumMod val="50000"/>
                  <a:lumOff val="50000"/>
                </a:schemeClr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'graf13 štrukt_odv_data (2)'!$A$3:$B$21</c:f>
              <c:strCache>
                <c:ptCount val="19"/>
                <c:pt idx="0">
                  <c:v>S Ostatné činnosti / Other service activities</c:v>
                </c:pt>
                <c:pt idx="1">
                  <c:v>R Umenie, zábava a rekreácia / Arts, recreation</c:v>
                </c:pt>
                <c:pt idx="2">
                  <c:v>Q Zdravotníctvo a soc.pomoc / Health, soc. work activ.</c:v>
                </c:pt>
                <c:pt idx="3">
                  <c:v>P Vzdelávanie / Education</c:v>
                </c:pt>
                <c:pt idx="4">
                  <c:v>O Verej.správa, soc.zabezp. / Public admin., social secur.</c:v>
                </c:pt>
                <c:pt idx="5">
                  <c:v>N Administratívne služby / Administrative services</c:v>
                </c:pt>
                <c:pt idx="6">
                  <c:v>M Odborné, vedec.a tech.čin. / Profession., tech. activ.</c:v>
                </c:pt>
                <c:pt idx="7">
                  <c:v>L Čin. v obl.nehnuteľností / Real estate activities</c:v>
                </c:pt>
                <c:pt idx="8">
                  <c:v>K Finanč. a poisťov.činnosti / Financ., insur. activities</c:v>
                </c:pt>
                <c:pt idx="9">
                  <c:v>J Informácie a komunikácie / Information, communication</c:v>
                </c:pt>
                <c:pt idx="10">
                  <c:v>I Ubytov. a strav.služby / Accomod., food services</c:v>
                </c:pt>
                <c:pt idx="11">
                  <c:v>H Doprava a skladovanie / Transportaion, storage</c:v>
                </c:pt>
                <c:pt idx="12">
                  <c:v>G Veľkoobchod a maloob. / Wholesale, retail trade</c:v>
                </c:pt>
                <c:pt idx="13">
                  <c:v>F Stavebníctvo / Construction</c:v>
                </c:pt>
                <c:pt idx="14">
                  <c:v>E Dodávka vody, odpady / Water supply, waste</c:v>
                </c:pt>
                <c:pt idx="15">
                  <c:v>D Dod.elektriny, plynu, pary / Electricity, gas supply</c:v>
                </c:pt>
                <c:pt idx="16">
                  <c:v>C Priemyselná výroba / Manufacturing</c:v>
                </c:pt>
                <c:pt idx="17">
                  <c:v>B Ťažba a dobývanie / Mining and quarrying</c:v>
                </c:pt>
                <c:pt idx="18">
                  <c:v>A Pôdohospodárstvo / Agriculture</c:v>
                </c:pt>
              </c:strCache>
            </c:strRef>
          </c:cat>
          <c:val>
            <c:numRef>
              <c:f>'graf13 štrukt_odv_data (2)'!$F$3:$F$21</c:f>
              <c:numCache>
                <c:formatCode>0.00</c:formatCode>
                <c:ptCount val="19"/>
                <c:pt idx="0">
                  <c:v>8.0956416578638599E-2</c:v>
                </c:pt>
                <c:pt idx="1">
                  <c:v>7.7272678240290299E-2</c:v>
                </c:pt>
                <c:pt idx="2">
                  <c:v>8.4641233870459603E-2</c:v>
                </c:pt>
                <c:pt idx="3">
                  <c:v>0.120783004429285</c:v>
                </c:pt>
                <c:pt idx="4">
                  <c:v>7.5860797421855197E-2</c:v>
                </c:pt>
                <c:pt idx="5">
                  <c:v>8.1230479209449799E-2</c:v>
                </c:pt>
                <c:pt idx="6">
                  <c:v>8.0446532949411106E-2</c:v>
                </c:pt>
                <c:pt idx="7">
                  <c:v>8.3372614607054599E-2</c:v>
                </c:pt>
                <c:pt idx="8">
                  <c:v>8.9673140770368504E-2</c:v>
                </c:pt>
                <c:pt idx="9">
                  <c:v>7.9269081359809701E-2</c:v>
                </c:pt>
                <c:pt idx="10">
                  <c:v>7.4681062617602698E-2</c:v>
                </c:pt>
                <c:pt idx="11">
                  <c:v>8.9348723254891599E-2</c:v>
                </c:pt>
                <c:pt idx="12">
                  <c:v>7.9524580365131797E-2</c:v>
                </c:pt>
                <c:pt idx="13">
                  <c:v>9.2180173210315991E-2</c:v>
                </c:pt>
                <c:pt idx="14">
                  <c:v>9.5360518107251296E-2</c:v>
                </c:pt>
                <c:pt idx="15">
                  <c:v>9.1699050650579303E-2</c:v>
                </c:pt>
                <c:pt idx="16">
                  <c:v>9.5215496258090213E-2</c:v>
                </c:pt>
                <c:pt idx="17">
                  <c:v>9.4764693320159007E-2</c:v>
                </c:pt>
                <c:pt idx="18">
                  <c:v>8.9045167380251408E-2</c:v>
                </c:pt>
              </c:numCache>
            </c:numRef>
          </c:val>
        </c:ser>
        <c:ser>
          <c:idx val="4"/>
          <c:order val="4"/>
          <c:tx>
            <c:strRef>
              <c:f>'graf13 štrukt_odv_data (2)'!$G$2</c:f>
              <c:strCache>
                <c:ptCount val="1"/>
                <c:pt idx="0">
                  <c:v>povin. príspev. na soc. poist. / Statut. social secur. contrib.</c:v>
                </c:pt>
              </c:strCache>
            </c:strRef>
          </c:tx>
          <c:spPr>
            <a:pattFill prst="trellis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'graf13 štrukt_odv_data (2)'!$A$3:$B$21</c:f>
              <c:strCache>
                <c:ptCount val="19"/>
                <c:pt idx="0">
                  <c:v>S Ostatné činnosti / Other service activities</c:v>
                </c:pt>
                <c:pt idx="1">
                  <c:v>R Umenie, zábava a rekreácia / Arts, recreation</c:v>
                </c:pt>
                <c:pt idx="2">
                  <c:v>Q Zdravotníctvo a soc.pomoc / Health, soc. work activ.</c:v>
                </c:pt>
                <c:pt idx="3">
                  <c:v>P Vzdelávanie / Education</c:v>
                </c:pt>
                <c:pt idx="4">
                  <c:v>O Verej.správa, soc.zabezp. / Public admin., social secur.</c:v>
                </c:pt>
                <c:pt idx="5">
                  <c:v>N Administratívne služby / Administrative services</c:v>
                </c:pt>
                <c:pt idx="6">
                  <c:v>M Odborné, vedec.a tech.čin. / Profession., tech. activ.</c:v>
                </c:pt>
                <c:pt idx="7">
                  <c:v>L Čin. v obl.nehnuteľností / Real estate activities</c:v>
                </c:pt>
                <c:pt idx="8">
                  <c:v>K Finanč. a poisťov.činnosti / Financ., insur. activities</c:v>
                </c:pt>
                <c:pt idx="9">
                  <c:v>J Informácie a komunikácie / Information, communication</c:v>
                </c:pt>
                <c:pt idx="10">
                  <c:v>I Ubytov. a strav.služby / Accomod., food services</c:v>
                </c:pt>
                <c:pt idx="11">
                  <c:v>H Doprava a skladovanie / Transportaion, storage</c:v>
                </c:pt>
                <c:pt idx="12">
                  <c:v>G Veľkoobchod a maloob. / Wholesale, retail trade</c:v>
                </c:pt>
                <c:pt idx="13">
                  <c:v>F Stavebníctvo / Construction</c:v>
                </c:pt>
                <c:pt idx="14">
                  <c:v>E Dodávka vody, odpady / Water supply, waste</c:v>
                </c:pt>
                <c:pt idx="15">
                  <c:v>D Dod.elektriny, plynu, pary / Electricity, gas supply</c:v>
                </c:pt>
                <c:pt idx="16">
                  <c:v>C Priemyselná výroba / Manufacturing</c:v>
                </c:pt>
                <c:pt idx="17">
                  <c:v>B Ťažba a dobývanie / Mining and quarrying</c:v>
                </c:pt>
                <c:pt idx="18">
                  <c:v>A Pôdohospodárstvo / Agriculture</c:v>
                </c:pt>
              </c:strCache>
            </c:strRef>
          </c:cat>
          <c:val>
            <c:numRef>
              <c:f>'graf13 štrukt_odv_data (2)'!$G$3:$G$21</c:f>
              <c:numCache>
                <c:formatCode>0.00</c:formatCode>
                <c:ptCount val="19"/>
                <c:pt idx="0">
                  <c:v>0.25316419841145399</c:v>
                </c:pt>
                <c:pt idx="1">
                  <c:v>0.24807773270583802</c:v>
                </c:pt>
                <c:pt idx="2">
                  <c:v>0.25227833318985599</c:v>
                </c:pt>
                <c:pt idx="3">
                  <c:v>0.25297866438711297</c:v>
                </c:pt>
                <c:pt idx="4">
                  <c:v>0.24618581277404497</c:v>
                </c:pt>
                <c:pt idx="5">
                  <c:v>0.25197200223709404</c:v>
                </c:pt>
                <c:pt idx="6">
                  <c:v>0.24747179112227902</c:v>
                </c:pt>
                <c:pt idx="7">
                  <c:v>0.24740503077855303</c:v>
                </c:pt>
                <c:pt idx="8">
                  <c:v>0.24119751867629</c:v>
                </c:pt>
                <c:pt idx="9">
                  <c:v>0.24698819290242599</c:v>
                </c:pt>
                <c:pt idx="10">
                  <c:v>0.254143235358532</c:v>
                </c:pt>
                <c:pt idx="11">
                  <c:v>0.25606791783996596</c:v>
                </c:pt>
                <c:pt idx="12">
                  <c:v>0.25110980633382401</c:v>
                </c:pt>
                <c:pt idx="13">
                  <c:v>0.25208230717692198</c:v>
                </c:pt>
                <c:pt idx="14">
                  <c:v>0.25395093301971799</c:v>
                </c:pt>
                <c:pt idx="15">
                  <c:v>0.24645810257602299</c:v>
                </c:pt>
                <c:pt idx="16">
                  <c:v>0.25026142134658902</c:v>
                </c:pt>
                <c:pt idx="17">
                  <c:v>0.24738078524790899</c:v>
                </c:pt>
                <c:pt idx="18">
                  <c:v>0.252019555649101</c:v>
                </c:pt>
              </c:numCache>
            </c:numRef>
          </c:val>
        </c:ser>
        <c:ser>
          <c:idx val="5"/>
          <c:order val="5"/>
          <c:tx>
            <c:strRef>
              <c:f>'graf13 štrukt_odv_data (2)'!$H$2</c:f>
              <c:strCache>
                <c:ptCount val="1"/>
                <c:pt idx="0">
                  <c:v>ostatné náklady práce / Other labour costs</c:v>
                </c:pt>
              </c:strCache>
            </c:strRef>
          </c:tx>
          <c:spPr>
            <a:pattFill prst="zigZ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'graf13 štrukt_odv_data (2)'!$A$3:$B$21</c:f>
              <c:strCache>
                <c:ptCount val="19"/>
                <c:pt idx="0">
                  <c:v>S Ostatné činnosti / Other service activities</c:v>
                </c:pt>
                <c:pt idx="1">
                  <c:v>R Umenie, zábava a rekreácia / Arts, recreation</c:v>
                </c:pt>
                <c:pt idx="2">
                  <c:v>Q Zdravotníctvo a soc.pomoc / Health, soc. work activ.</c:v>
                </c:pt>
                <c:pt idx="3">
                  <c:v>P Vzdelávanie / Education</c:v>
                </c:pt>
                <c:pt idx="4">
                  <c:v>O Verej.správa, soc.zabezp. / Public admin., social secur.</c:v>
                </c:pt>
                <c:pt idx="5">
                  <c:v>N Administratívne služby / Administrative services</c:v>
                </c:pt>
                <c:pt idx="6">
                  <c:v>M Odborné, vedec.a tech.čin. / Profession., tech. activ.</c:v>
                </c:pt>
                <c:pt idx="7">
                  <c:v>L Čin. v obl.nehnuteľností / Real estate activities</c:v>
                </c:pt>
                <c:pt idx="8">
                  <c:v>K Finanč. a poisťov.činnosti / Financ., insur. activities</c:v>
                </c:pt>
                <c:pt idx="9">
                  <c:v>J Informácie a komunikácie / Information, communication</c:v>
                </c:pt>
                <c:pt idx="10">
                  <c:v>I Ubytov. a strav.služby / Accomod., food services</c:v>
                </c:pt>
                <c:pt idx="11">
                  <c:v>H Doprava a skladovanie / Transportaion, storage</c:v>
                </c:pt>
                <c:pt idx="12">
                  <c:v>G Veľkoobchod a maloob. / Wholesale, retail trade</c:v>
                </c:pt>
                <c:pt idx="13">
                  <c:v>F Stavebníctvo / Construction</c:v>
                </c:pt>
                <c:pt idx="14">
                  <c:v>E Dodávka vody, odpady / Water supply, waste</c:v>
                </c:pt>
                <c:pt idx="15">
                  <c:v>D Dod.elektriny, plynu, pary / Electricity, gas supply</c:v>
                </c:pt>
                <c:pt idx="16">
                  <c:v>C Priemyselná výroba / Manufacturing</c:v>
                </c:pt>
                <c:pt idx="17">
                  <c:v>B Ťažba a dobývanie / Mining and quarrying</c:v>
                </c:pt>
                <c:pt idx="18">
                  <c:v>A Pôdohospodárstvo / Agriculture</c:v>
                </c:pt>
              </c:strCache>
            </c:strRef>
          </c:cat>
          <c:val>
            <c:numRef>
              <c:f>'graf13 štrukt_odv_data (2)'!$H$3:$H$21</c:f>
              <c:numCache>
                <c:formatCode>0.00</c:formatCode>
                <c:ptCount val="19"/>
                <c:pt idx="0">
                  <c:v>1.4635713958429015E-2</c:v>
                </c:pt>
                <c:pt idx="1">
                  <c:v>1.9543010332752752E-2</c:v>
                </c:pt>
                <c:pt idx="2">
                  <c:v>2.7416170422488655E-2</c:v>
                </c:pt>
                <c:pt idx="3">
                  <c:v>2.0316951044772116E-2</c:v>
                </c:pt>
                <c:pt idx="4">
                  <c:v>3.3229281684229797E-2</c:v>
                </c:pt>
                <c:pt idx="5">
                  <c:v>2.2593576754272357E-2</c:v>
                </c:pt>
                <c:pt idx="6">
                  <c:v>2.5393355911988921E-2</c:v>
                </c:pt>
                <c:pt idx="7">
                  <c:v>2.229550013369842E-2</c:v>
                </c:pt>
                <c:pt idx="8">
                  <c:v>4.786386899473289E-2</c:v>
                </c:pt>
                <c:pt idx="9">
                  <c:v>2.8391844757991364E-2</c:v>
                </c:pt>
                <c:pt idx="10">
                  <c:v>1.5294125694601347E-2</c:v>
                </c:pt>
                <c:pt idx="11">
                  <c:v>2.477348459252262E-2</c:v>
                </c:pt>
                <c:pt idx="12">
                  <c:v>2.9302126054646358E-2</c:v>
                </c:pt>
                <c:pt idx="13">
                  <c:v>2.2919886321997963E-2</c:v>
                </c:pt>
                <c:pt idx="14">
                  <c:v>2.5732739739908864E-2</c:v>
                </c:pt>
                <c:pt idx="15">
                  <c:v>6.171554393904316E-2</c:v>
                </c:pt>
                <c:pt idx="16">
                  <c:v>3.0317693353440197E-2</c:v>
                </c:pt>
                <c:pt idx="17">
                  <c:v>5.0242869072111847E-2</c:v>
                </c:pt>
                <c:pt idx="18">
                  <c:v>3.0424067813945223E-2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0225008"/>
        <c:axId val="180225568"/>
      </c:barChart>
      <c:catAx>
        <c:axId val="180225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80225568"/>
        <c:crosses val="autoZero"/>
        <c:auto val="1"/>
        <c:lblAlgn val="ctr"/>
        <c:lblOffset val="100"/>
        <c:noMultiLvlLbl val="0"/>
      </c:catAx>
      <c:valAx>
        <c:axId val="180225568"/>
        <c:scaling>
          <c:orientation val="minMax"/>
          <c:max val="1"/>
          <c:min val="0"/>
        </c:scaling>
        <c:delete val="0"/>
        <c:axPos val="b"/>
        <c:majorGridlines>
          <c:spPr>
            <a:ln w="6350">
              <a:solidFill>
                <a:schemeClr val="bg1">
                  <a:lumMod val="95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8022500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4.7320807237299929E-2"/>
          <c:y val="0.91806485284440364"/>
          <c:w val="0.92781812503082206"/>
          <c:h val="5.4976060269123404E-2"/>
        </c:manualLayout>
      </c:layout>
      <c:overlay val="0"/>
      <c:spPr>
        <a:solidFill>
          <a:schemeClr val="bg1"/>
        </a:solidFill>
        <a:ln w="12700">
          <a:solidFill>
            <a:schemeClr val="bg1">
              <a:lumMod val="75000"/>
            </a:schemeClr>
          </a:solidFill>
        </a:ln>
        <a:effectLst/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Narrow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zero"/>
    <c:showDLblsOverMax val="0"/>
  </c:chart>
  <c:spPr>
    <a:ln w="158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G15 Štruktúra nákladov práce podľa veľkosti organizácie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Labour costs structure by size of reporting unit </a:t>
            </a:r>
          </a:p>
        </c:rich>
      </c:tx>
      <c:layout>
        <c:manualLayout>
          <c:xMode val="edge"/>
          <c:yMode val="edge"/>
          <c:x val="0.34223387525411098"/>
          <c:y val="1.55113482351230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902969331338788"/>
          <c:y val="0.11599463165341121"/>
          <c:w val="0.66985550605756861"/>
          <c:h val="0.6959514105962898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'graf15štrukt_veľkosť_data (2)'!$C$2</c:f>
              <c:strCache>
                <c:ptCount val="1"/>
                <c:pt idx="0">
                  <c:v>základné (tarifné) mzdy a platy / Basic wages</c:v>
                </c:pt>
              </c:strCache>
            </c:strRef>
          </c:tx>
          <c:spPr>
            <a:pattFill prst="pct80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'graf15štrukt_veľkosť_data (2)'!$A$3:$B$10</c:f>
              <c:strCache>
                <c:ptCount val="8"/>
                <c:pt idx="0">
                  <c:v>1000 a viac</c:v>
                </c:pt>
                <c:pt idx="1">
                  <c:v>500 - 999</c:v>
                </c:pt>
                <c:pt idx="2">
                  <c:v>250 - 499</c:v>
                </c:pt>
                <c:pt idx="3">
                  <c:v>100 - 249</c:v>
                </c:pt>
                <c:pt idx="4">
                  <c:v>50 - 99</c:v>
                </c:pt>
                <c:pt idx="5">
                  <c:v>20 - 49</c:v>
                </c:pt>
                <c:pt idx="6">
                  <c:v>10 - 19</c:v>
                </c:pt>
                <c:pt idx="7">
                  <c:v>1 - 9</c:v>
                </c:pt>
              </c:strCache>
            </c:strRef>
          </c:cat>
          <c:val>
            <c:numRef>
              <c:f>'graf15štrukt_veľkosť_data (2)'!$C$3:$C$10</c:f>
              <c:numCache>
                <c:formatCode>0.00</c:formatCode>
                <c:ptCount val="8"/>
                <c:pt idx="0">
                  <c:v>0.45392306193024801</c:v>
                </c:pt>
                <c:pt idx="1">
                  <c:v>0.47403817593055597</c:v>
                </c:pt>
                <c:pt idx="2">
                  <c:v>0.46755559794375701</c:v>
                </c:pt>
                <c:pt idx="3">
                  <c:v>0.46830522096236105</c:v>
                </c:pt>
                <c:pt idx="4">
                  <c:v>0.49769192573753401</c:v>
                </c:pt>
                <c:pt idx="5">
                  <c:v>0.50548952790224</c:v>
                </c:pt>
                <c:pt idx="6">
                  <c:v>0.52112365747378397</c:v>
                </c:pt>
                <c:pt idx="7">
                  <c:v>0.54737878797597606</c:v>
                </c:pt>
              </c:numCache>
            </c:numRef>
          </c:val>
        </c:ser>
        <c:ser>
          <c:idx val="1"/>
          <c:order val="1"/>
          <c:tx>
            <c:strRef>
              <c:f>'graf15štrukt_veľkosť_data (2)'!$D$2</c:f>
              <c:strCache>
                <c:ptCount val="1"/>
                <c:pt idx="0">
                  <c:v>prémie a odmeny / Bonuses and allow. paid regularly</c:v>
                </c:pt>
              </c:strCache>
            </c:strRef>
          </c:tx>
          <c:spPr>
            <a:pattFill prst="divot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'graf15štrukt_veľkosť_data (2)'!$A$3:$B$10</c:f>
              <c:strCache>
                <c:ptCount val="8"/>
                <c:pt idx="0">
                  <c:v>1000 a viac</c:v>
                </c:pt>
                <c:pt idx="1">
                  <c:v>500 - 999</c:v>
                </c:pt>
                <c:pt idx="2">
                  <c:v>250 - 499</c:v>
                </c:pt>
                <c:pt idx="3">
                  <c:v>100 - 249</c:v>
                </c:pt>
                <c:pt idx="4">
                  <c:v>50 - 99</c:v>
                </c:pt>
                <c:pt idx="5">
                  <c:v>20 - 49</c:v>
                </c:pt>
                <c:pt idx="6">
                  <c:v>10 - 19</c:v>
                </c:pt>
                <c:pt idx="7">
                  <c:v>1 - 9</c:v>
                </c:pt>
              </c:strCache>
            </c:strRef>
          </c:cat>
          <c:val>
            <c:numRef>
              <c:f>'graf15štrukt_veľkosť_data (2)'!$D$3:$D$10</c:f>
              <c:numCache>
                <c:formatCode>0.00</c:formatCode>
                <c:ptCount val="8"/>
                <c:pt idx="0">
                  <c:v>7.2126443261731302E-2</c:v>
                </c:pt>
                <c:pt idx="1">
                  <c:v>8.0148035841082391E-2</c:v>
                </c:pt>
                <c:pt idx="2">
                  <c:v>8.7812439362917494E-2</c:v>
                </c:pt>
                <c:pt idx="3">
                  <c:v>9.6199082940779196E-2</c:v>
                </c:pt>
                <c:pt idx="4">
                  <c:v>7.0568827070772902E-2</c:v>
                </c:pt>
                <c:pt idx="5">
                  <c:v>7.7001354495777899E-2</c:v>
                </c:pt>
                <c:pt idx="6">
                  <c:v>8.3022935380745094E-2</c:v>
                </c:pt>
                <c:pt idx="7">
                  <c:v>7.2215230888812501E-2</c:v>
                </c:pt>
              </c:numCache>
            </c:numRef>
          </c:val>
        </c:ser>
        <c:ser>
          <c:idx val="2"/>
          <c:order val="2"/>
          <c:tx>
            <c:strRef>
              <c:f>'graf15štrukt_veľkosť_data (2)'!$E$2</c:f>
              <c:strCache>
                <c:ptCount val="1"/>
                <c:pt idx="0">
                  <c:v>ostatné zložky mzdy / Other wage compon.</c:v>
                </c:pt>
              </c:strCache>
            </c:strRef>
          </c:tx>
          <c:spPr>
            <a:pattFill prst="dashUpDiag">
              <a:fgClr>
                <a:schemeClr val="bg1"/>
              </a:fgClr>
              <a:bgClr>
                <a:schemeClr val="tx1">
                  <a:lumMod val="65000"/>
                  <a:lumOff val="35000"/>
                </a:schemeClr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'graf15štrukt_veľkosť_data (2)'!$A$3:$B$10</c:f>
              <c:strCache>
                <c:ptCount val="8"/>
                <c:pt idx="0">
                  <c:v>1000 a viac</c:v>
                </c:pt>
                <c:pt idx="1">
                  <c:v>500 - 999</c:v>
                </c:pt>
                <c:pt idx="2">
                  <c:v>250 - 499</c:v>
                </c:pt>
                <c:pt idx="3">
                  <c:v>100 - 249</c:v>
                </c:pt>
                <c:pt idx="4">
                  <c:v>50 - 99</c:v>
                </c:pt>
                <c:pt idx="5">
                  <c:v>20 - 49</c:v>
                </c:pt>
                <c:pt idx="6">
                  <c:v>10 - 19</c:v>
                </c:pt>
                <c:pt idx="7">
                  <c:v>1 - 9</c:v>
                </c:pt>
              </c:strCache>
            </c:strRef>
          </c:cat>
          <c:val>
            <c:numRef>
              <c:f>'graf15štrukt_veľkosť_data (2)'!$E$3:$E$10</c:f>
              <c:numCache>
                <c:formatCode>0.00</c:formatCode>
                <c:ptCount val="8"/>
                <c:pt idx="0">
                  <c:v>9.3848765874405424E-2</c:v>
                </c:pt>
                <c:pt idx="1">
                  <c:v>7.5718079250582923E-2</c:v>
                </c:pt>
                <c:pt idx="2">
                  <c:v>7.6573770586756199E-2</c:v>
                </c:pt>
                <c:pt idx="3">
                  <c:v>7.1184185713515827E-2</c:v>
                </c:pt>
                <c:pt idx="4">
                  <c:v>5.9681416862659827E-2</c:v>
                </c:pt>
                <c:pt idx="5">
                  <c:v>5.1058573273269264E-2</c:v>
                </c:pt>
                <c:pt idx="6">
                  <c:v>3.8670536497023657E-2</c:v>
                </c:pt>
                <c:pt idx="7">
                  <c:v>2.3385899603666119E-2</c:v>
                </c:pt>
              </c:numCache>
            </c:numRef>
          </c:val>
        </c:ser>
        <c:ser>
          <c:idx val="3"/>
          <c:order val="3"/>
          <c:tx>
            <c:strRef>
              <c:f>'graf15štrukt_veľkosť_data (2)'!$F$2</c:f>
              <c:strCache>
                <c:ptCount val="1"/>
                <c:pt idx="0">
                  <c:v>náhrady mzdy / Payments for day not worked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chemeClr val="tx1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'graf15štrukt_veľkosť_data (2)'!$A$3:$B$10</c:f>
              <c:strCache>
                <c:ptCount val="8"/>
                <c:pt idx="0">
                  <c:v>1000 a viac</c:v>
                </c:pt>
                <c:pt idx="1">
                  <c:v>500 - 999</c:v>
                </c:pt>
                <c:pt idx="2">
                  <c:v>250 - 499</c:v>
                </c:pt>
                <c:pt idx="3">
                  <c:v>100 - 249</c:v>
                </c:pt>
                <c:pt idx="4">
                  <c:v>50 - 99</c:v>
                </c:pt>
                <c:pt idx="5">
                  <c:v>20 - 49</c:v>
                </c:pt>
                <c:pt idx="6">
                  <c:v>10 - 19</c:v>
                </c:pt>
                <c:pt idx="7">
                  <c:v>1 - 9</c:v>
                </c:pt>
              </c:strCache>
            </c:strRef>
          </c:cat>
          <c:val>
            <c:numRef>
              <c:f>'graf15štrukt_veľkosť_data (2)'!$F$3:$F$10</c:f>
              <c:numCache>
                <c:formatCode>0.00</c:formatCode>
                <c:ptCount val="8"/>
                <c:pt idx="0">
                  <c:v>9.2213295911927895E-2</c:v>
                </c:pt>
                <c:pt idx="1">
                  <c:v>8.9104925669044308E-2</c:v>
                </c:pt>
                <c:pt idx="2">
                  <c:v>8.8549995129389714E-2</c:v>
                </c:pt>
                <c:pt idx="3">
                  <c:v>8.6256668083952701E-2</c:v>
                </c:pt>
                <c:pt idx="4">
                  <c:v>9.6789265310269712E-2</c:v>
                </c:pt>
                <c:pt idx="5">
                  <c:v>9.3005396785841493E-2</c:v>
                </c:pt>
                <c:pt idx="6">
                  <c:v>8.3734727911865092E-2</c:v>
                </c:pt>
                <c:pt idx="7">
                  <c:v>7.918222691765249E-2</c:v>
                </c:pt>
              </c:numCache>
            </c:numRef>
          </c:val>
        </c:ser>
        <c:ser>
          <c:idx val="4"/>
          <c:order val="4"/>
          <c:tx>
            <c:strRef>
              <c:f>'graf15štrukt_veľkosť_data (2)'!$G$2</c:f>
              <c:strCache>
                <c:ptCount val="1"/>
                <c:pt idx="0">
                  <c:v>povin. príspev. na soc. poist. / Statut. social secur. contrib.</c:v>
                </c:pt>
              </c:strCache>
            </c:strRef>
          </c:tx>
          <c:spPr>
            <a:pattFill prst="trellis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'graf15štrukt_veľkosť_data (2)'!$A$3:$B$10</c:f>
              <c:strCache>
                <c:ptCount val="8"/>
                <c:pt idx="0">
                  <c:v>1000 a viac</c:v>
                </c:pt>
                <c:pt idx="1">
                  <c:v>500 - 999</c:v>
                </c:pt>
                <c:pt idx="2">
                  <c:v>250 - 499</c:v>
                </c:pt>
                <c:pt idx="3">
                  <c:v>100 - 249</c:v>
                </c:pt>
                <c:pt idx="4">
                  <c:v>50 - 99</c:v>
                </c:pt>
                <c:pt idx="5">
                  <c:v>20 - 49</c:v>
                </c:pt>
                <c:pt idx="6">
                  <c:v>10 - 19</c:v>
                </c:pt>
                <c:pt idx="7">
                  <c:v>1 - 9</c:v>
                </c:pt>
              </c:strCache>
            </c:strRef>
          </c:cat>
          <c:val>
            <c:numRef>
              <c:f>'graf15štrukt_veľkosť_data (2)'!$G$3:$G$10</c:f>
              <c:numCache>
                <c:formatCode>0.00</c:formatCode>
                <c:ptCount val="8"/>
                <c:pt idx="0">
                  <c:v>0.25026046867796498</c:v>
                </c:pt>
                <c:pt idx="1">
                  <c:v>0.25146472307173501</c:v>
                </c:pt>
                <c:pt idx="2">
                  <c:v>0.249554352271843</c:v>
                </c:pt>
                <c:pt idx="3">
                  <c:v>0.24934099231892901</c:v>
                </c:pt>
                <c:pt idx="4">
                  <c:v>0.25132053090412598</c:v>
                </c:pt>
                <c:pt idx="5">
                  <c:v>0.25023402377466697</c:v>
                </c:pt>
                <c:pt idx="6">
                  <c:v>0.25229983582613202</c:v>
                </c:pt>
                <c:pt idx="7">
                  <c:v>0.24696452342989703</c:v>
                </c:pt>
              </c:numCache>
            </c:numRef>
          </c:val>
        </c:ser>
        <c:ser>
          <c:idx val="5"/>
          <c:order val="5"/>
          <c:tx>
            <c:strRef>
              <c:f>'graf15štrukt_veľkosť_data (2)'!$H$2</c:f>
              <c:strCache>
                <c:ptCount val="1"/>
                <c:pt idx="0">
                  <c:v>ostatné náklady práce / Other labour costs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rgbClr val="FFFFFF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'graf15štrukt_veľkosť_data (2)'!$A$3:$B$10</c:f>
              <c:strCache>
                <c:ptCount val="8"/>
                <c:pt idx="0">
                  <c:v>1000 a viac</c:v>
                </c:pt>
                <c:pt idx="1">
                  <c:v>500 - 999</c:v>
                </c:pt>
                <c:pt idx="2">
                  <c:v>250 - 499</c:v>
                </c:pt>
                <c:pt idx="3">
                  <c:v>100 - 249</c:v>
                </c:pt>
                <c:pt idx="4">
                  <c:v>50 - 99</c:v>
                </c:pt>
                <c:pt idx="5">
                  <c:v>20 - 49</c:v>
                </c:pt>
                <c:pt idx="6">
                  <c:v>10 - 19</c:v>
                </c:pt>
                <c:pt idx="7">
                  <c:v>1 - 9</c:v>
                </c:pt>
              </c:strCache>
            </c:strRef>
          </c:cat>
          <c:val>
            <c:numRef>
              <c:f>'graf15štrukt_veľkosť_data (2)'!$H$3:$H$10</c:f>
              <c:numCache>
                <c:formatCode>0.00</c:formatCode>
                <c:ptCount val="8"/>
                <c:pt idx="0">
                  <c:v>3.7627964343722377E-2</c:v>
                </c:pt>
                <c:pt idx="1">
                  <c:v>2.9526060236999319E-2</c:v>
                </c:pt>
                <c:pt idx="2">
                  <c:v>2.9953844705336578E-2</c:v>
                </c:pt>
                <c:pt idx="3">
                  <c:v>2.8713849980462208E-2</c:v>
                </c:pt>
                <c:pt idx="4">
                  <c:v>2.3948034114637549E-2</c:v>
                </c:pt>
                <c:pt idx="5">
                  <c:v>2.3211123768204268E-2</c:v>
                </c:pt>
                <c:pt idx="6">
                  <c:v>2.1148306910450217E-2</c:v>
                </c:pt>
                <c:pt idx="7">
                  <c:v>3.0873331183995843E-2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0121184"/>
        <c:axId val="180121744"/>
      </c:barChart>
      <c:catAx>
        <c:axId val="180121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80121744"/>
        <c:crosses val="autoZero"/>
        <c:auto val="1"/>
        <c:lblAlgn val="ctr"/>
        <c:lblOffset val="100"/>
        <c:noMultiLvlLbl val="0"/>
      </c:catAx>
      <c:valAx>
        <c:axId val="180121744"/>
        <c:scaling>
          <c:orientation val="minMax"/>
          <c:max val="1"/>
          <c:min val="0"/>
        </c:scaling>
        <c:delete val="0"/>
        <c:axPos val="b"/>
        <c:majorGridlines>
          <c:spPr>
            <a:ln w="6350">
              <a:solidFill>
                <a:schemeClr val="bg1">
                  <a:lumMod val="95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80121184"/>
        <c:crosses val="autoZero"/>
        <c:crossBetween val="between"/>
        <c:majorUnit val="0.1"/>
      </c:valAx>
      <c:spPr>
        <a:noFill/>
        <a:ln w="12700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8.9664839015541925E-2"/>
          <c:y val="0.8902972407636861"/>
          <c:w val="0.85837182394085554"/>
          <c:h val="8.8315813315213793E-2"/>
        </c:manualLayout>
      </c:layout>
      <c:overlay val="0"/>
      <c:spPr>
        <a:solidFill>
          <a:schemeClr val="bg1"/>
        </a:solidFill>
        <a:ln w="12700">
          <a:solidFill>
            <a:schemeClr val="bg1">
              <a:lumMod val="75000"/>
            </a:schemeClr>
          </a:solidFill>
        </a:ln>
        <a:effectLst/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k-SK"/>
        </a:p>
      </c:txPr>
    </c:legend>
    <c:plotVisOnly val="1"/>
    <c:dispBlanksAs val="zero"/>
    <c:showDLblsOverMax val="0"/>
  </c:chart>
  <c:spPr>
    <a:ln w="12700">
      <a:noFill/>
    </a:ln>
    <a:effectLst>
      <a:outerShdw blurRad="50800" dist="50800" dir="5400000" algn="ctr" rotWithShape="0">
        <a:schemeClr val="bg1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G14 Štruktúra nákladov práce podľa krajov</a:t>
            </a:r>
          </a:p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Labour costs structure by regions</a:t>
            </a:r>
          </a:p>
        </c:rich>
      </c:tx>
      <c:layout>
        <c:manualLayout>
          <c:xMode val="edge"/>
          <c:yMode val="edge"/>
          <c:x val="0.36604864830767675"/>
          <c:y val="1.37901681208767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910975077958515"/>
          <c:y val="0.12225580757629197"/>
          <c:w val="0.66967080525592715"/>
          <c:h val="0.789087632702628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'graf14 štrukt_kraje_data (2)'!$C$4</c:f>
              <c:strCache>
                <c:ptCount val="1"/>
                <c:pt idx="0">
                  <c:v>základné (tarifné) mzdy a platy / Basic wages</c:v>
                </c:pt>
              </c:strCache>
            </c:strRef>
          </c:tx>
          <c:spPr>
            <a:pattFill prst="pct80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'graf14 štrukt_kraje_data (2)'!$A$5:$B$12</c:f>
              <c:strCache>
                <c:ptCount val="8"/>
                <c:pt idx="0">
                  <c:v>Košický</c:v>
                </c:pt>
                <c:pt idx="1">
                  <c:v>Prešovský</c:v>
                </c:pt>
                <c:pt idx="2">
                  <c:v>Banskobystrický</c:v>
                </c:pt>
                <c:pt idx="3">
                  <c:v>Žilinský</c:v>
                </c:pt>
                <c:pt idx="4">
                  <c:v>Nitriansky</c:v>
                </c:pt>
                <c:pt idx="5">
                  <c:v>Trenčiansky</c:v>
                </c:pt>
                <c:pt idx="6">
                  <c:v>Trnavský</c:v>
                </c:pt>
                <c:pt idx="7">
                  <c:v>Bratislavský</c:v>
                </c:pt>
              </c:strCache>
            </c:strRef>
          </c:cat>
          <c:val>
            <c:numRef>
              <c:f>'graf14 štrukt_kraje_data (2)'!$C$5:$C$12</c:f>
              <c:numCache>
                <c:formatCode>0.00</c:formatCode>
                <c:ptCount val="8"/>
                <c:pt idx="0">
                  <c:v>0.49713008186605401</c:v>
                </c:pt>
                <c:pt idx="1">
                  <c:v>0.51161119595020399</c:v>
                </c:pt>
                <c:pt idx="2">
                  <c:v>0.48604208435417395</c:v>
                </c:pt>
                <c:pt idx="3">
                  <c:v>0.47664494127226298</c:v>
                </c:pt>
                <c:pt idx="4">
                  <c:v>0.50335158120912704</c:v>
                </c:pt>
                <c:pt idx="5">
                  <c:v>0.47990971182029396</c:v>
                </c:pt>
                <c:pt idx="6">
                  <c:v>0.49184097071655303</c:v>
                </c:pt>
                <c:pt idx="7">
                  <c:v>0.48532483081529798</c:v>
                </c:pt>
              </c:numCache>
            </c:numRef>
          </c:val>
        </c:ser>
        <c:ser>
          <c:idx val="1"/>
          <c:order val="1"/>
          <c:tx>
            <c:strRef>
              <c:f>'graf14 štrukt_kraje_data (2)'!$D$4</c:f>
              <c:strCache>
                <c:ptCount val="1"/>
                <c:pt idx="0">
                  <c:v>prémie a odmeny / Bonuses and allow. paid regularly</c:v>
                </c:pt>
              </c:strCache>
            </c:strRef>
          </c:tx>
          <c:spPr>
            <a:pattFill prst="divot">
              <a:fgClr>
                <a:schemeClr val="tx1"/>
              </a:fgClr>
              <a:bgClr>
                <a:srgbClr val="FFFFFF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'graf14 štrukt_kraje_data (2)'!$A$5:$B$12</c:f>
              <c:strCache>
                <c:ptCount val="8"/>
                <c:pt idx="0">
                  <c:v>Košický</c:v>
                </c:pt>
                <c:pt idx="1">
                  <c:v>Prešovský</c:v>
                </c:pt>
                <c:pt idx="2">
                  <c:v>Banskobystrický</c:v>
                </c:pt>
                <c:pt idx="3">
                  <c:v>Žilinský</c:v>
                </c:pt>
                <c:pt idx="4">
                  <c:v>Nitriansky</c:v>
                </c:pt>
                <c:pt idx="5">
                  <c:v>Trenčiansky</c:v>
                </c:pt>
                <c:pt idx="6">
                  <c:v>Trnavský</c:v>
                </c:pt>
                <c:pt idx="7">
                  <c:v>Bratislavský</c:v>
                </c:pt>
              </c:strCache>
            </c:strRef>
          </c:cat>
          <c:val>
            <c:numRef>
              <c:f>'graf14 štrukt_kraje_data (2)'!$D$5:$D$12</c:f>
              <c:numCache>
                <c:formatCode>0.00</c:formatCode>
                <c:ptCount val="8"/>
                <c:pt idx="0">
                  <c:v>5.2986996196463104E-2</c:v>
                </c:pt>
                <c:pt idx="1">
                  <c:v>6.1683480220740695E-2</c:v>
                </c:pt>
                <c:pt idx="2">
                  <c:v>6.6070153470157295E-2</c:v>
                </c:pt>
                <c:pt idx="3">
                  <c:v>8.4737219108706102E-2</c:v>
                </c:pt>
                <c:pt idx="4">
                  <c:v>7.6754141592993208E-2</c:v>
                </c:pt>
                <c:pt idx="5">
                  <c:v>9.3835805286378804E-2</c:v>
                </c:pt>
                <c:pt idx="6">
                  <c:v>7.405556526209861E-2</c:v>
                </c:pt>
                <c:pt idx="7">
                  <c:v>8.9941776493235204E-2</c:v>
                </c:pt>
              </c:numCache>
            </c:numRef>
          </c:val>
        </c:ser>
        <c:ser>
          <c:idx val="2"/>
          <c:order val="2"/>
          <c:tx>
            <c:strRef>
              <c:f>'graf14 štrukt_kraje_data (2)'!$E$4</c:f>
              <c:strCache>
                <c:ptCount val="1"/>
                <c:pt idx="0">
                  <c:v>ostatné zložky mzdy / Other wage compon.</c:v>
                </c:pt>
              </c:strCache>
            </c:strRef>
          </c:tx>
          <c:spPr>
            <a:pattFill prst="dashUpDiag">
              <a:fgClr>
                <a:schemeClr val="bg1"/>
              </a:fgClr>
              <a:bgClr>
                <a:schemeClr val="tx1">
                  <a:lumMod val="65000"/>
                  <a:lumOff val="35000"/>
                </a:schemeClr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'graf14 štrukt_kraje_data (2)'!$A$5:$B$12</c:f>
              <c:strCache>
                <c:ptCount val="8"/>
                <c:pt idx="0">
                  <c:v>Košický</c:v>
                </c:pt>
                <c:pt idx="1">
                  <c:v>Prešovský</c:v>
                </c:pt>
                <c:pt idx="2">
                  <c:v>Banskobystrický</c:v>
                </c:pt>
                <c:pt idx="3">
                  <c:v>Žilinský</c:v>
                </c:pt>
                <c:pt idx="4">
                  <c:v>Nitriansky</c:v>
                </c:pt>
                <c:pt idx="5">
                  <c:v>Trenčiansky</c:v>
                </c:pt>
                <c:pt idx="6">
                  <c:v>Trnavský</c:v>
                </c:pt>
                <c:pt idx="7">
                  <c:v>Bratislavský</c:v>
                </c:pt>
              </c:strCache>
            </c:strRef>
          </c:cat>
          <c:val>
            <c:numRef>
              <c:f>'graf14 štrukt_kraje_data (2)'!$E$5:$E$12</c:f>
              <c:numCache>
                <c:formatCode>0.00</c:formatCode>
                <c:ptCount val="8"/>
                <c:pt idx="0">
                  <c:v>7.5459960830048189E-2</c:v>
                </c:pt>
                <c:pt idx="1">
                  <c:v>5.4796206283621016E-2</c:v>
                </c:pt>
                <c:pt idx="2">
                  <c:v>8.4875827553774846E-2</c:v>
                </c:pt>
                <c:pt idx="3">
                  <c:v>5.9209258199799081E-2</c:v>
                </c:pt>
                <c:pt idx="4">
                  <c:v>5.6018011180643264E-2</c:v>
                </c:pt>
                <c:pt idx="5">
                  <c:v>5.7021683077318572E-2</c:v>
                </c:pt>
                <c:pt idx="6">
                  <c:v>6.4035796925396765E-2</c:v>
                </c:pt>
                <c:pt idx="7">
                  <c:v>6.142762433690753E-2</c:v>
                </c:pt>
              </c:numCache>
            </c:numRef>
          </c:val>
        </c:ser>
        <c:ser>
          <c:idx val="3"/>
          <c:order val="3"/>
          <c:tx>
            <c:strRef>
              <c:f>'graf14 štrukt_kraje_data (2)'!$F$4</c:f>
              <c:strCache>
                <c:ptCount val="1"/>
                <c:pt idx="0">
                  <c:v>náhrady mzdy / Payments for day not worked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chemeClr val="tx1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'graf14 štrukt_kraje_data (2)'!$A$5:$B$12</c:f>
              <c:strCache>
                <c:ptCount val="8"/>
                <c:pt idx="0">
                  <c:v>Košický</c:v>
                </c:pt>
                <c:pt idx="1">
                  <c:v>Prešovský</c:v>
                </c:pt>
                <c:pt idx="2">
                  <c:v>Banskobystrický</c:v>
                </c:pt>
                <c:pt idx="3">
                  <c:v>Žilinský</c:v>
                </c:pt>
                <c:pt idx="4">
                  <c:v>Nitriansky</c:v>
                </c:pt>
                <c:pt idx="5">
                  <c:v>Trenčiansky</c:v>
                </c:pt>
                <c:pt idx="6">
                  <c:v>Trnavský</c:v>
                </c:pt>
                <c:pt idx="7">
                  <c:v>Bratislavský</c:v>
                </c:pt>
              </c:strCache>
            </c:strRef>
          </c:cat>
          <c:val>
            <c:numRef>
              <c:f>'graf14 štrukt_kraje_data (2)'!$F$5:$F$12</c:f>
              <c:numCache>
                <c:formatCode>0.00</c:formatCode>
                <c:ptCount val="8"/>
                <c:pt idx="0">
                  <c:v>9.4691537794778305E-2</c:v>
                </c:pt>
                <c:pt idx="1">
                  <c:v>9.4560323892646903E-2</c:v>
                </c:pt>
                <c:pt idx="2">
                  <c:v>8.5917588287505994E-2</c:v>
                </c:pt>
                <c:pt idx="3">
                  <c:v>9.2503136535097411E-2</c:v>
                </c:pt>
                <c:pt idx="4">
                  <c:v>9.0391595471257399E-2</c:v>
                </c:pt>
                <c:pt idx="5">
                  <c:v>9.3152936096116093E-2</c:v>
                </c:pt>
                <c:pt idx="6">
                  <c:v>9.0195881602542799E-2</c:v>
                </c:pt>
                <c:pt idx="7">
                  <c:v>8.4954021302928201E-2</c:v>
                </c:pt>
              </c:numCache>
            </c:numRef>
          </c:val>
        </c:ser>
        <c:ser>
          <c:idx val="4"/>
          <c:order val="4"/>
          <c:tx>
            <c:strRef>
              <c:f>'graf14 štrukt_kraje_data (2)'!$G$4</c:f>
              <c:strCache>
                <c:ptCount val="1"/>
                <c:pt idx="0">
                  <c:v>povin. príspev. na soc. poist. / Statut. social secur. contrib.</c:v>
                </c:pt>
              </c:strCache>
            </c:strRef>
          </c:tx>
          <c:spPr>
            <a:pattFill prst="trellis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'graf14 štrukt_kraje_data (2)'!$A$5:$B$12</c:f>
              <c:strCache>
                <c:ptCount val="8"/>
                <c:pt idx="0">
                  <c:v>Košický</c:v>
                </c:pt>
                <c:pt idx="1">
                  <c:v>Prešovský</c:v>
                </c:pt>
                <c:pt idx="2">
                  <c:v>Banskobystrický</c:v>
                </c:pt>
                <c:pt idx="3">
                  <c:v>Žilinský</c:v>
                </c:pt>
                <c:pt idx="4">
                  <c:v>Nitriansky</c:v>
                </c:pt>
                <c:pt idx="5">
                  <c:v>Trenčiansky</c:v>
                </c:pt>
                <c:pt idx="6">
                  <c:v>Trnavský</c:v>
                </c:pt>
                <c:pt idx="7">
                  <c:v>Bratislavský</c:v>
                </c:pt>
              </c:strCache>
            </c:strRef>
          </c:cat>
          <c:val>
            <c:numRef>
              <c:f>'graf14 štrukt_kraje_data (2)'!$G$5:$G$12</c:f>
              <c:numCache>
                <c:formatCode>0.00</c:formatCode>
                <c:ptCount val="8"/>
                <c:pt idx="0">
                  <c:v>0.25114945658573001</c:v>
                </c:pt>
                <c:pt idx="1">
                  <c:v>0.25242621845242696</c:v>
                </c:pt>
                <c:pt idx="2">
                  <c:v>0.25224334756929101</c:v>
                </c:pt>
                <c:pt idx="3">
                  <c:v>0.251301240989311</c:v>
                </c:pt>
                <c:pt idx="4">
                  <c:v>0.25203545789034398</c:v>
                </c:pt>
                <c:pt idx="5">
                  <c:v>0.25146682115982</c:v>
                </c:pt>
                <c:pt idx="6">
                  <c:v>0.25216372172460999</c:v>
                </c:pt>
                <c:pt idx="7">
                  <c:v>0.24793185186035699</c:v>
                </c:pt>
              </c:numCache>
            </c:numRef>
          </c:val>
        </c:ser>
        <c:ser>
          <c:idx val="5"/>
          <c:order val="5"/>
          <c:tx>
            <c:strRef>
              <c:f>'graf14 štrukt_kraje_data (2)'!$H$4</c:f>
              <c:strCache>
                <c:ptCount val="1"/>
                <c:pt idx="0">
                  <c:v>ostatné náklady práce / Other labour costs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rgbClr val="FFFFFF"/>
              </a:bgClr>
            </a:pattFill>
            <a:ln w="127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'graf14 štrukt_kraje_data (2)'!$A$5:$B$12</c:f>
              <c:strCache>
                <c:ptCount val="8"/>
                <c:pt idx="0">
                  <c:v>Košický</c:v>
                </c:pt>
                <c:pt idx="1">
                  <c:v>Prešovský</c:v>
                </c:pt>
                <c:pt idx="2">
                  <c:v>Banskobystrický</c:v>
                </c:pt>
                <c:pt idx="3">
                  <c:v>Žilinský</c:v>
                </c:pt>
                <c:pt idx="4">
                  <c:v>Nitriansky</c:v>
                </c:pt>
                <c:pt idx="5">
                  <c:v>Trenčiansky</c:v>
                </c:pt>
                <c:pt idx="6">
                  <c:v>Trnavský</c:v>
                </c:pt>
                <c:pt idx="7">
                  <c:v>Bratislavský</c:v>
                </c:pt>
              </c:strCache>
            </c:strRef>
          </c:cat>
          <c:val>
            <c:numRef>
              <c:f>'graf14 štrukt_kraje_data (2)'!$H$5:$H$12</c:f>
              <c:numCache>
                <c:formatCode>0.00</c:formatCode>
                <c:ptCount val="8"/>
                <c:pt idx="0">
                  <c:v>2.8581966726926426E-2</c:v>
                </c:pt>
                <c:pt idx="1">
                  <c:v>2.4922575200360376E-2</c:v>
                </c:pt>
                <c:pt idx="2">
                  <c:v>2.4850998765096898E-2</c:v>
                </c:pt>
                <c:pt idx="3">
                  <c:v>3.5604203894823459E-2</c:v>
                </c:pt>
                <c:pt idx="4">
                  <c:v>2.1449212655635107E-2</c:v>
                </c:pt>
                <c:pt idx="5">
                  <c:v>2.4613042560072563E-2</c:v>
                </c:pt>
                <c:pt idx="6">
                  <c:v>2.7708063768798752E-2</c:v>
                </c:pt>
                <c:pt idx="7">
                  <c:v>3.0419895191274228E-2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0127344"/>
        <c:axId val="180127904"/>
      </c:barChart>
      <c:catAx>
        <c:axId val="18012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80127904"/>
        <c:crosses val="autoZero"/>
        <c:auto val="1"/>
        <c:lblAlgn val="ctr"/>
        <c:lblOffset val="100"/>
        <c:noMultiLvlLbl val="0"/>
      </c:catAx>
      <c:valAx>
        <c:axId val="180127904"/>
        <c:scaling>
          <c:orientation val="minMax"/>
          <c:max val="1"/>
          <c:min val="0"/>
        </c:scaling>
        <c:delete val="0"/>
        <c:axPos val="b"/>
        <c:majorGridlines>
          <c:spPr>
            <a:ln w="6350">
              <a:solidFill>
                <a:schemeClr val="bg1">
                  <a:lumMod val="95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80127344"/>
        <c:crosses val="autoZero"/>
        <c:crossBetween val="between"/>
        <c:majorUnit val="0.1"/>
      </c:valAx>
      <c:spPr>
        <a:noFill/>
        <a:ln w="12700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zero"/>
    <c:showDLblsOverMax val="0"/>
  </c:chart>
  <c:spPr>
    <a:ln w="1270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G17 Štruktúra nákladov práce podľa vybraných právnych foriem</a:t>
            </a:r>
          </a:p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Labour costs structure by selected  legal types</a:t>
            </a:r>
          </a:p>
        </c:rich>
      </c:tx>
      <c:layout>
        <c:manualLayout>
          <c:xMode val="edge"/>
          <c:yMode val="edge"/>
          <c:x val="0.32553241387624127"/>
          <c:y val="5.376865770566557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5490999950684737"/>
          <c:y val="0.13614576515467053"/>
          <c:w val="0.56129600710140881"/>
          <c:h val="0.689133064916003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'graf17 štrukt_pravnaforma_data'!$C$4</c:f>
              <c:strCache>
                <c:ptCount val="1"/>
                <c:pt idx="0">
                  <c:v>základné (tarifné) mzdy a platy / Basic wages</c:v>
                </c:pt>
              </c:strCache>
            </c:strRef>
          </c:tx>
          <c:spPr>
            <a:pattFill prst="pct8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'graf17 štrukt_pravnaforma_data'!$A$5:$B$11</c:f>
              <c:strCache>
                <c:ptCount val="7"/>
                <c:pt idx="0">
                  <c:v>Príspevková organizácia / Subsidised organization</c:v>
                </c:pt>
                <c:pt idx="1">
                  <c:v>Rozpočtová organizácia / Budgetary organization</c:v>
                </c:pt>
                <c:pt idx="2">
                  <c:v>Štátny podnik / State enterprise</c:v>
                </c:pt>
                <c:pt idx="3">
                  <c:v>Poľnohospodárske družstvo / Agriculture. cooperative</c:v>
                </c:pt>
                <c:pt idx="4">
                  <c:v>Akciová spoločnosť / Joint stock company</c:v>
                </c:pt>
                <c:pt idx="5">
                  <c:v>Spoločnosť s ruč. obmed. / Limited liability company</c:v>
                </c:pt>
                <c:pt idx="6">
                  <c:v>Verej. obchod. spoločnosť / Public commer. company</c:v>
                </c:pt>
              </c:strCache>
            </c:strRef>
          </c:cat>
          <c:val>
            <c:numRef>
              <c:f>'graf17 štrukt_pravnaforma_data'!$C$5:$C$11</c:f>
              <c:numCache>
                <c:formatCode>0.00</c:formatCode>
                <c:ptCount val="7"/>
                <c:pt idx="0">
                  <c:v>0.51289676449897104</c:v>
                </c:pt>
                <c:pt idx="1">
                  <c:v>0.510246395535502</c:v>
                </c:pt>
                <c:pt idx="2">
                  <c:v>0.42717550450752695</c:v>
                </c:pt>
                <c:pt idx="3">
                  <c:v>0.49754840366215702</c:v>
                </c:pt>
                <c:pt idx="4">
                  <c:v>0.45131824071265797</c:v>
                </c:pt>
                <c:pt idx="5">
                  <c:v>0.49856756499256</c:v>
                </c:pt>
                <c:pt idx="6">
                  <c:v>0.53631328095822806</c:v>
                </c:pt>
              </c:numCache>
            </c:numRef>
          </c:val>
        </c:ser>
        <c:ser>
          <c:idx val="1"/>
          <c:order val="1"/>
          <c:tx>
            <c:strRef>
              <c:f>'graf17 štrukt_pravnaforma_data'!$D$4</c:f>
              <c:strCache>
                <c:ptCount val="1"/>
                <c:pt idx="0">
                  <c:v>prémie a odmeny / Bonuses and allow. paid regularly</c:v>
                </c:pt>
              </c:strCache>
            </c:strRef>
          </c:tx>
          <c:spPr>
            <a:pattFill prst="divo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'graf17 štrukt_pravnaforma_data'!$A$5:$B$11</c:f>
              <c:strCache>
                <c:ptCount val="7"/>
                <c:pt idx="0">
                  <c:v>Príspevková organizácia / Subsidised organization</c:v>
                </c:pt>
                <c:pt idx="1">
                  <c:v>Rozpočtová organizácia / Budgetary organization</c:v>
                </c:pt>
                <c:pt idx="2">
                  <c:v>Štátny podnik / State enterprise</c:v>
                </c:pt>
                <c:pt idx="3">
                  <c:v>Poľnohospodárske družstvo / Agriculture. cooperative</c:v>
                </c:pt>
                <c:pt idx="4">
                  <c:v>Akciová spoločnosť / Joint stock company</c:v>
                </c:pt>
                <c:pt idx="5">
                  <c:v>Spoločnosť s ruč. obmed. / Limited liability company</c:v>
                </c:pt>
                <c:pt idx="6">
                  <c:v>Verej. obchod. spoločnosť / Public commer. company</c:v>
                </c:pt>
              </c:strCache>
            </c:strRef>
          </c:cat>
          <c:val>
            <c:numRef>
              <c:f>'graf17 štrukt_pravnaforma_data'!$D$5:$D$11</c:f>
              <c:numCache>
                <c:formatCode>0.00</c:formatCode>
                <c:ptCount val="7"/>
                <c:pt idx="0">
                  <c:v>3.0869970640846903E-2</c:v>
                </c:pt>
                <c:pt idx="1">
                  <c:v>2.4682865376769499E-2</c:v>
                </c:pt>
                <c:pt idx="2">
                  <c:v>8.5547342924203698E-2</c:v>
                </c:pt>
                <c:pt idx="3">
                  <c:v>8.323915088463521E-2</c:v>
                </c:pt>
                <c:pt idx="4">
                  <c:v>9.4977676487931012E-2</c:v>
                </c:pt>
                <c:pt idx="5">
                  <c:v>9.4130218733377791E-2</c:v>
                </c:pt>
                <c:pt idx="6">
                  <c:v>2.3771831930033599E-2</c:v>
                </c:pt>
              </c:numCache>
            </c:numRef>
          </c:val>
        </c:ser>
        <c:ser>
          <c:idx val="2"/>
          <c:order val="2"/>
          <c:tx>
            <c:strRef>
              <c:f>'graf17 štrukt_pravnaforma_data'!$E$4</c:f>
              <c:strCache>
                <c:ptCount val="1"/>
                <c:pt idx="0">
                  <c:v>ostatné zložky mzdy / Other wage compon.</c:v>
                </c:pt>
              </c:strCache>
            </c:strRef>
          </c:tx>
          <c:spPr>
            <a:pattFill prst="dashUpDiag">
              <a:fgClr>
                <a:srgbClr val="FFFFFF"/>
              </a:fgClr>
              <a:bgClr>
                <a:schemeClr val="tx1">
                  <a:lumMod val="65000"/>
                  <a:lumOff val="35000"/>
                </a:schemeClr>
              </a:bgClr>
            </a:patt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'graf17 štrukt_pravnaforma_data'!$A$5:$B$11</c:f>
              <c:strCache>
                <c:ptCount val="7"/>
                <c:pt idx="0">
                  <c:v>Príspevková organizácia / Subsidised organization</c:v>
                </c:pt>
                <c:pt idx="1">
                  <c:v>Rozpočtová organizácia / Budgetary organization</c:v>
                </c:pt>
                <c:pt idx="2">
                  <c:v>Štátny podnik / State enterprise</c:v>
                </c:pt>
                <c:pt idx="3">
                  <c:v>Poľnohospodárske družstvo / Agriculture. cooperative</c:v>
                </c:pt>
                <c:pt idx="4">
                  <c:v>Akciová spoločnosť / Joint stock company</c:v>
                </c:pt>
                <c:pt idx="5">
                  <c:v>Spoločnosť s ruč. obmed. / Limited liability company</c:v>
                </c:pt>
                <c:pt idx="6">
                  <c:v>Verej. obchod. spoločnosť / Public commer. company</c:v>
                </c:pt>
              </c:strCache>
            </c:strRef>
          </c:cat>
          <c:val>
            <c:numRef>
              <c:f>'graf17 štrukt_pravnaforma_data'!$E$5:$E$11</c:f>
              <c:numCache>
                <c:formatCode>0.00</c:formatCode>
                <c:ptCount val="7"/>
                <c:pt idx="0">
                  <c:v>8.7723682851295892E-2</c:v>
                </c:pt>
                <c:pt idx="1">
                  <c:v>9.2212204938840039E-2</c:v>
                </c:pt>
                <c:pt idx="2">
                  <c:v>7.3814844271594821E-2</c:v>
                </c:pt>
                <c:pt idx="3">
                  <c:v>4.9976684925256032E-2</c:v>
                </c:pt>
                <c:pt idx="4">
                  <c:v>7.8211767673677185E-2</c:v>
                </c:pt>
                <c:pt idx="5">
                  <c:v>4.594605481999791E-2</c:v>
                </c:pt>
                <c:pt idx="6">
                  <c:v>7.2598152327541923E-2</c:v>
                </c:pt>
              </c:numCache>
            </c:numRef>
          </c:val>
        </c:ser>
        <c:ser>
          <c:idx val="3"/>
          <c:order val="3"/>
          <c:tx>
            <c:strRef>
              <c:f>'graf17 štrukt_pravnaforma_data'!$F$4</c:f>
              <c:strCache>
                <c:ptCount val="1"/>
                <c:pt idx="0">
                  <c:v>náhrady mzdy / Payments for day not worked</c:v>
                </c:pt>
              </c:strCache>
            </c:strRef>
          </c:tx>
          <c:spPr>
            <a:pattFill prst="pct1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'graf17 štrukt_pravnaforma_data'!$A$5:$B$11</c:f>
              <c:strCache>
                <c:ptCount val="7"/>
                <c:pt idx="0">
                  <c:v>Príspevková organizácia / Subsidised organization</c:v>
                </c:pt>
                <c:pt idx="1">
                  <c:v>Rozpočtová organizácia / Budgetary organization</c:v>
                </c:pt>
                <c:pt idx="2">
                  <c:v>Štátny podnik / State enterprise</c:v>
                </c:pt>
                <c:pt idx="3">
                  <c:v>Poľnohospodárske družstvo / Agriculture. cooperative</c:v>
                </c:pt>
                <c:pt idx="4">
                  <c:v>Akciová spoločnosť / Joint stock company</c:v>
                </c:pt>
                <c:pt idx="5">
                  <c:v>Spoločnosť s ruč. obmed. / Limited liability company</c:v>
                </c:pt>
                <c:pt idx="6">
                  <c:v>Verej. obchod. spoločnosť / Public commer. company</c:v>
                </c:pt>
              </c:strCache>
            </c:strRef>
          </c:cat>
          <c:val>
            <c:numRef>
              <c:f>'graf17 štrukt_pravnaforma_data'!$F$5:$F$11</c:f>
              <c:numCache>
                <c:formatCode>0.00</c:formatCode>
                <c:ptCount val="7"/>
                <c:pt idx="0">
                  <c:v>9.4452410319587995E-2</c:v>
                </c:pt>
                <c:pt idx="1">
                  <c:v>9.9115587918993511E-2</c:v>
                </c:pt>
                <c:pt idx="2">
                  <c:v>0.106436694701143</c:v>
                </c:pt>
                <c:pt idx="3">
                  <c:v>9.1195533837463302E-2</c:v>
                </c:pt>
                <c:pt idx="4">
                  <c:v>9.1351140120412899E-2</c:v>
                </c:pt>
                <c:pt idx="5">
                  <c:v>8.4502584693541799E-2</c:v>
                </c:pt>
                <c:pt idx="6">
                  <c:v>8.5971991510318799E-2</c:v>
                </c:pt>
              </c:numCache>
            </c:numRef>
          </c:val>
        </c:ser>
        <c:ser>
          <c:idx val="4"/>
          <c:order val="4"/>
          <c:tx>
            <c:strRef>
              <c:f>'graf17 štrukt_pravnaforma_data'!$G$4</c:f>
              <c:strCache>
                <c:ptCount val="1"/>
                <c:pt idx="0">
                  <c:v>povin. príspev. na soc. poist. / Statut. social secur. contrib.</c:v>
                </c:pt>
              </c:strCache>
            </c:strRef>
          </c:tx>
          <c:spPr>
            <a:pattFill prst="trellis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'graf17 štrukt_pravnaforma_data'!$A$5:$B$11</c:f>
              <c:strCache>
                <c:ptCount val="7"/>
                <c:pt idx="0">
                  <c:v>Príspevková organizácia / Subsidised organization</c:v>
                </c:pt>
                <c:pt idx="1">
                  <c:v>Rozpočtová organizácia / Budgetary organization</c:v>
                </c:pt>
                <c:pt idx="2">
                  <c:v>Štátny podnik / State enterprise</c:v>
                </c:pt>
                <c:pt idx="3">
                  <c:v>Poľnohospodárske družstvo / Agriculture. cooperative</c:v>
                </c:pt>
                <c:pt idx="4">
                  <c:v>Akciová spoločnosť / Joint stock company</c:v>
                </c:pt>
                <c:pt idx="5">
                  <c:v>Spoločnosť s ruč. obmed. / Limited liability company</c:v>
                </c:pt>
                <c:pt idx="6">
                  <c:v>Verej. obchod. spoločnosť / Public commer. company</c:v>
                </c:pt>
              </c:strCache>
            </c:strRef>
          </c:cat>
          <c:val>
            <c:numRef>
              <c:f>'graf17 štrukt_pravnaforma_data'!$G$5:$G$11</c:f>
              <c:numCache>
                <c:formatCode>0.00</c:formatCode>
                <c:ptCount val="7"/>
                <c:pt idx="0">
                  <c:v>0.25155252062443301</c:v>
                </c:pt>
                <c:pt idx="1">
                  <c:v>0.24992893504037197</c:v>
                </c:pt>
                <c:pt idx="2">
                  <c:v>0.24960699218831001</c:v>
                </c:pt>
                <c:pt idx="3">
                  <c:v>0.25239893248619499</c:v>
                </c:pt>
                <c:pt idx="4">
                  <c:v>0.24808742893611002</c:v>
                </c:pt>
                <c:pt idx="5">
                  <c:v>0.25138568211493101</c:v>
                </c:pt>
                <c:pt idx="6">
                  <c:v>0.25608281400448801</c:v>
                </c:pt>
              </c:numCache>
            </c:numRef>
          </c:val>
        </c:ser>
        <c:ser>
          <c:idx val="5"/>
          <c:order val="5"/>
          <c:tx>
            <c:strRef>
              <c:f>'graf17 štrukt_pravnaforma_data'!$H$4</c:f>
              <c:strCache>
                <c:ptCount val="1"/>
                <c:pt idx="0">
                  <c:v>ostatné náklady práce / Other labour costs</c:v>
                </c:pt>
              </c:strCache>
            </c:strRef>
          </c:tx>
          <c:spPr>
            <a:pattFill prst="zigZ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'graf17 štrukt_pravnaforma_data'!$A$5:$B$11</c:f>
              <c:strCache>
                <c:ptCount val="7"/>
                <c:pt idx="0">
                  <c:v>Príspevková organizácia / Subsidised organization</c:v>
                </c:pt>
                <c:pt idx="1">
                  <c:v>Rozpočtová organizácia / Budgetary organization</c:v>
                </c:pt>
                <c:pt idx="2">
                  <c:v>Štátny podnik / State enterprise</c:v>
                </c:pt>
                <c:pt idx="3">
                  <c:v>Poľnohospodárske družstvo / Agriculture. cooperative</c:v>
                </c:pt>
                <c:pt idx="4">
                  <c:v>Akciová spoločnosť / Joint stock company</c:v>
                </c:pt>
                <c:pt idx="5">
                  <c:v>Spoločnosť s ruč. obmed. / Limited liability company</c:v>
                </c:pt>
                <c:pt idx="6">
                  <c:v>Verej. obchod. spoločnosť / Public commer. company</c:v>
                </c:pt>
              </c:strCache>
            </c:strRef>
          </c:cat>
          <c:val>
            <c:numRef>
              <c:f>'graf17 štrukt_pravnaforma_data'!$H$5:$H$11</c:f>
              <c:numCache>
                <c:formatCode>0.00</c:formatCode>
                <c:ptCount val="7"/>
                <c:pt idx="0">
                  <c:v>2.2504651064865194E-2</c:v>
                </c:pt>
                <c:pt idx="1">
                  <c:v>2.38140111895229E-2</c:v>
                </c:pt>
                <c:pt idx="2">
                  <c:v>5.7418621407221482E-2</c:v>
                </c:pt>
                <c:pt idx="3">
                  <c:v>2.5641294204293424E-2</c:v>
                </c:pt>
                <c:pt idx="4">
                  <c:v>3.6053746069210926E-2</c:v>
                </c:pt>
                <c:pt idx="5">
                  <c:v>2.5467894645591471E-2</c:v>
                </c:pt>
                <c:pt idx="6">
                  <c:v>2.5261929269389648E-2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0325664"/>
        <c:axId val="180326224"/>
      </c:barChart>
      <c:catAx>
        <c:axId val="180325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80326224"/>
        <c:crosses val="autoZero"/>
        <c:auto val="1"/>
        <c:lblAlgn val="ctr"/>
        <c:lblOffset val="100"/>
        <c:noMultiLvlLbl val="0"/>
      </c:catAx>
      <c:valAx>
        <c:axId val="180326224"/>
        <c:scaling>
          <c:orientation val="minMax"/>
          <c:max val="1"/>
          <c:min val="0"/>
        </c:scaling>
        <c:delete val="0"/>
        <c:axPos val="b"/>
        <c:majorGridlines>
          <c:spPr>
            <a:ln w="6350">
              <a:solidFill>
                <a:schemeClr val="bg1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80325664"/>
        <c:crosses val="autoZero"/>
        <c:crossBetween val="between"/>
        <c:majorUnit val="0.1"/>
      </c:valAx>
      <c:spPr>
        <a:noFill/>
        <a:ln w="12700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5.6310951712051228E-2"/>
          <c:y val="0.90368090352342412"/>
          <c:w val="0.88336615543098873"/>
          <c:h val="8.5315129600216283E-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75000"/>
            </a:schemeClr>
          </a:solidFill>
        </a:ln>
        <a:effectLst>
          <a:softEdge rad="12700"/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k-SK"/>
        </a:p>
      </c:txPr>
    </c:legend>
    <c:plotVisOnly val="1"/>
    <c:dispBlanksAs val="zero"/>
    <c:showDLblsOverMax val="0"/>
  </c:chart>
  <c:spPr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59055118110236005" l="0.70866141732283583" r="0.70866141732283583" t="0.78740157480314954" header="0.31496062992126073" footer="0.31496062992126073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G16 Štruktúra nákladov práce podľa vybraných druhov vlastníctva</a:t>
            </a:r>
          </a:p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Labour costs structure by selected types of ownership</a:t>
            </a:r>
          </a:p>
        </c:rich>
      </c:tx>
      <c:layout>
        <c:manualLayout>
          <c:xMode val="edge"/>
          <c:yMode val="edge"/>
          <c:x val="0.32703785067618879"/>
          <c:y val="1.378890138732660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5654618407808741"/>
          <c:y val="0.11821647294088261"/>
          <c:w val="0.55681814067912361"/>
          <c:h val="0.789217910261216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'graf16 štrukt_druhvls_data'!$C$2</c:f>
              <c:strCache>
                <c:ptCount val="1"/>
                <c:pt idx="0">
                  <c:v>základné (tarifné) mzdy a platy / Basic wages</c:v>
                </c:pt>
              </c:strCache>
            </c:strRef>
          </c:tx>
          <c:spPr>
            <a:pattFill prst="pct8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'graf16 štrukt_druhvls_data'!$A$3:$B$9</c:f>
              <c:strCache>
                <c:ptCount val="7"/>
                <c:pt idx="0">
                  <c:v>Medzin. s prevaž.súkr.sekt. / International - private</c:v>
                </c:pt>
                <c:pt idx="1">
                  <c:v>Zahraničné / Foreign</c:v>
                </c:pt>
                <c:pt idx="2">
                  <c:v>Vlast. združ., polit. strán a cirkví / Ownership of associat.</c:v>
                </c:pt>
                <c:pt idx="3">
                  <c:v>Vlast. územ. samosprávy / Municipality - owned</c:v>
                </c:pt>
                <c:pt idx="4">
                  <c:v>Štátne / State owned</c:v>
                </c:pt>
                <c:pt idx="5">
                  <c:v>Družstevné /  Cooperative - owned</c:v>
                </c:pt>
                <c:pt idx="6">
                  <c:v>Súkromné tuzemské / Private inland</c:v>
                </c:pt>
              </c:strCache>
            </c:strRef>
          </c:cat>
          <c:val>
            <c:numRef>
              <c:f>'graf16 štrukt_druhvls_data'!$C$3:$C$9</c:f>
              <c:numCache>
                <c:formatCode>0.00</c:formatCode>
                <c:ptCount val="7"/>
                <c:pt idx="0">
                  <c:v>0.479800834548958</c:v>
                </c:pt>
                <c:pt idx="1">
                  <c:v>0.46579845381118196</c:v>
                </c:pt>
                <c:pt idx="2">
                  <c:v>0.547531212732423</c:v>
                </c:pt>
                <c:pt idx="3">
                  <c:v>0.52125542047002105</c:v>
                </c:pt>
                <c:pt idx="4">
                  <c:v>0.46846940325422898</c:v>
                </c:pt>
                <c:pt idx="5">
                  <c:v>0.49200030163082198</c:v>
                </c:pt>
                <c:pt idx="6">
                  <c:v>0.50632813811343103</c:v>
                </c:pt>
              </c:numCache>
            </c:numRef>
          </c:val>
        </c:ser>
        <c:ser>
          <c:idx val="1"/>
          <c:order val="1"/>
          <c:tx>
            <c:strRef>
              <c:f>'graf16 štrukt_druhvls_data'!$D$2</c:f>
              <c:strCache>
                <c:ptCount val="1"/>
                <c:pt idx="0">
                  <c:v>prémie a odmeny / Bonuses and allow. paid regularly</c:v>
                </c:pt>
              </c:strCache>
            </c:strRef>
          </c:tx>
          <c:spPr>
            <a:pattFill prst="divot">
              <a:fgClr>
                <a:schemeClr val="tx1"/>
              </a:fgClr>
              <a:bgClr>
                <a:srgbClr val="FFFFFF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'graf16 štrukt_druhvls_data'!$A$3:$B$9</c:f>
              <c:strCache>
                <c:ptCount val="7"/>
                <c:pt idx="0">
                  <c:v>Medzin. s prevaž.súkr.sekt. / International - private</c:v>
                </c:pt>
                <c:pt idx="1">
                  <c:v>Zahraničné / Foreign</c:v>
                </c:pt>
                <c:pt idx="2">
                  <c:v>Vlast. združ., polit. strán a cirkví / Ownership of associat.</c:v>
                </c:pt>
                <c:pt idx="3">
                  <c:v>Vlast. územ. samosprávy / Municipality - owned</c:v>
                </c:pt>
                <c:pt idx="4">
                  <c:v>Štátne / State owned</c:v>
                </c:pt>
                <c:pt idx="5">
                  <c:v>Družstevné /  Cooperative - owned</c:v>
                </c:pt>
                <c:pt idx="6">
                  <c:v>Súkromné tuzemské / Private inland</c:v>
                </c:pt>
              </c:strCache>
            </c:strRef>
          </c:cat>
          <c:val>
            <c:numRef>
              <c:f>'graf16 štrukt_druhvls_data'!$D$3:$D$9</c:f>
              <c:numCache>
                <c:formatCode>0.00</c:formatCode>
                <c:ptCount val="7"/>
                <c:pt idx="0">
                  <c:v>9.7690799742930795E-2</c:v>
                </c:pt>
                <c:pt idx="1">
                  <c:v>9.8100856104971892E-2</c:v>
                </c:pt>
                <c:pt idx="2">
                  <c:v>3.6915550544492699E-2</c:v>
                </c:pt>
                <c:pt idx="3">
                  <c:v>3.0259353588701798E-2</c:v>
                </c:pt>
                <c:pt idx="4">
                  <c:v>5.1763681204438201E-2</c:v>
                </c:pt>
                <c:pt idx="5">
                  <c:v>8.9220333037527605E-2</c:v>
                </c:pt>
                <c:pt idx="6">
                  <c:v>8.8892666784011906E-2</c:v>
                </c:pt>
              </c:numCache>
            </c:numRef>
          </c:val>
        </c:ser>
        <c:ser>
          <c:idx val="2"/>
          <c:order val="2"/>
          <c:tx>
            <c:strRef>
              <c:f>'graf16 štrukt_druhvls_data'!$E$2</c:f>
              <c:strCache>
                <c:ptCount val="1"/>
                <c:pt idx="0">
                  <c:v>ostatné zložky mzdy / Other wage compon.</c:v>
                </c:pt>
              </c:strCache>
            </c:strRef>
          </c:tx>
          <c:spPr>
            <a:pattFill prst="dashUpDiag">
              <a:fgClr>
                <a:srgbClr val="FFFFFF"/>
              </a:fgClr>
              <a:bgClr>
                <a:schemeClr val="tx1">
                  <a:lumMod val="65000"/>
                  <a:lumOff val="35000"/>
                </a:schemeClr>
              </a:bgClr>
            </a:patt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'graf16 štrukt_druhvls_data'!$A$3:$B$9</c:f>
              <c:strCache>
                <c:ptCount val="7"/>
                <c:pt idx="0">
                  <c:v>Medzin. s prevaž.súkr.sekt. / International - private</c:v>
                </c:pt>
                <c:pt idx="1">
                  <c:v>Zahraničné / Foreign</c:v>
                </c:pt>
                <c:pt idx="2">
                  <c:v>Vlast. združ., polit. strán a cirkví / Ownership of associat.</c:v>
                </c:pt>
                <c:pt idx="3">
                  <c:v>Vlast. územ. samosprávy / Municipality - owned</c:v>
                </c:pt>
                <c:pt idx="4">
                  <c:v>Štátne / State owned</c:v>
                </c:pt>
                <c:pt idx="5">
                  <c:v>Družstevné /  Cooperative - owned</c:v>
                </c:pt>
                <c:pt idx="6">
                  <c:v>Súkromné tuzemské / Private inland</c:v>
                </c:pt>
              </c:strCache>
            </c:strRef>
          </c:cat>
          <c:val>
            <c:numRef>
              <c:f>'graf16 štrukt_druhvls_data'!$E$3:$E$9</c:f>
              <c:numCache>
                <c:formatCode>0.00</c:formatCode>
                <c:ptCount val="7"/>
                <c:pt idx="0">
                  <c:v>5.5260921363794353E-2</c:v>
                </c:pt>
                <c:pt idx="1">
                  <c:v>6.4718799565281274E-2</c:v>
                </c:pt>
                <c:pt idx="2">
                  <c:v>5.7904775407922687E-2</c:v>
                </c:pt>
                <c:pt idx="3">
                  <c:v>6.2724431197703642E-2</c:v>
                </c:pt>
                <c:pt idx="4">
                  <c:v>0.11158053855867107</c:v>
                </c:pt>
                <c:pt idx="5">
                  <c:v>5.0184144938921101E-2</c:v>
                </c:pt>
                <c:pt idx="6">
                  <c:v>4.6175127442491089E-2</c:v>
                </c:pt>
              </c:numCache>
            </c:numRef>
          </c:val>
        </c:ser>
        <c:ser>
          <c:idx val="3"/>
          <c:order val="3"/>
          <c:tx>
            <c:strRef>
              <c:f>'graf16 štrukt_druhvls_data'!$F$2</c:f>
              <c:strCache>
                <c:ptCount val="1"/>
                <c:pt idx="0">
                  <c:v>náhrady mzdy / Payments for day not worked</c:v>
                </c:pt>
              </c:strCache>
            </c:strRef>
          </c:tx>
          <c:spPr>
            <a:pattFill prst="pct1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'graf16 štrukt_druhvls_data'!$A$3:$B$9</c:f>
              <c:strCache>
                <c:ptCount val="7"/>
                <c:pt idx="0">
                  <c:v>Medzin. s prevaž.súkr.sekt. / International - private</c:v>
                </c:pt>
                <c:pt idx="1">
                  <c:v>Zahraničné / Foreign</c:v>
                </c:pt>
                <c:pt idx="2">
                  <c:v>Vlast. združ., polit. strán a cirkví / Ownership of associat.</c:v>
                </c:pt>
                <c:pt idx="3">
                  <c:v>Vlast. územ. samosprávy / Municipality - owned</c:v>
                </c:pt>
                <c:pt idx="4">
                  <c:v>Štátne / State owned</c:v>
                </c:pt>
                <c:pt idx="5">
                  <c:v>Družstevné /  Cooperative - owned</c:v>
                </c:pt>
                <c:pt idx="6">
                  <c:v>Súkromné tuzemské / Private inland</c:v>
                </c:pt>
              </c:strCache>
            </c:strRef>
          </c:cat>
          <c:val>
            <c:numRef>
              <c:f>'graf16 štrukt_druhvls_data'!$F$3:$F$9</c:f>
              <c:numCache>
                <c:formatCode>0.00</c:formatCode>
                <c:ptCount val="7"/>
                <c:pt idx="0">
                  <c:v>8.6660772853135809E-2</c:v>
                </c:pt>
                <c:pt idx="1">
                  <c:v>9.0193677487890103E-2</c:v>
                </c:pt>
                <c:pt idx="2">
                  <c:v>8.93044933463151E-2</c:v>
                </c:pt>
                <c:pt idx="3">
                  <c:v>0.10923823597174501</c:v>
                </c:pt>
                <c:pt idx="4">
                  <c:v>8.6210301964338903E-2</c:v>
                </c:pt>
                <c:pt idx="5">
                  <c:v>9.0577463767239297E-2</c:v>
                </c:pt>
                <c:pt idx="6">
                  <c:v>8.2847842927096502E-2</c:v>
                </c:pt>
              </c:numCache>
            </c:numRef>
          </c:val>
        </c:ser>
        <c:ser>
          <c:idx val="4"/>
          <c:order val="4"/>
          <c:tx>
            <c:strRef>
              <c:f>'graf16 štrukt_druhvls_data'!$G$2</c:f>
              <c:strCache>
                <c:ptCount val="1"/>
                <c:pt idx="0">
                  <c:v>povin. príspev. na soc. poist. / Statut. social secur. contrib.</c:v>
                </c:pt>
              </c:strCache>
            </c:strRef>
          </c:tx>
          <c:spPr>
            <a:pattFill prst="trellis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'graf16 štrukt_druhvls_data'!$A$3:$B$9</c:f>
              <c:strCache>
                <c:ptCount val="7"/>
                <c:pt idx="0">
                  <c:v>Medzin. s prevaž.súkr.sekt. / International - private</c:v>
                </c:pt>
                <c:pt idx="1">
                  <c:v>Zahraničné / Foreign</c:v>
                </c:pt>
                <c:pt idx="2">
                  <c:v>Vlast. združ., polit. strán a cirkví / Ownership of associat.</c:v>
                </c:pt>
                <c:pt idx="3">
                  <c:v>Vlast. územ. samosprávy / Municipality - owned</c:v>
                </c:pt>
                <c:pt idx="4">
                  <c:v>Štátne / State owned</c:v>
                </c:pt>
                <c:pt idx="5">
                  <c:v>Družstevné /  Cooperative - owned</c:v>
                </c:pt>
                <c:pt idx="6">
                  <c:v>Súkromné tuzemské / Private inland</c:v>
                </c:pt>
              </c:strCache>
            </c:strRef>
          </c:cat>
          <c:val>
            <c:numRef>
              <c:f>'graf16 štrukt_druhvls_data'!$G$3:$G$9</c:f>
              <c:numCache>
                <c:formatCode>0.00</c:formatCode>
                <c:ptCount val="7"/>
                <c:pt idx="0">
                  <c:v>0.25034039224844201</c:v>
                </c:pt>
                <c:pt idx="1">
                  <c:v>0.249956682857497</c:v>
                </c:pt>
                <c:pt idx="2">
                  <c:v>0.255020596427462</c:v>
                </c:pt>
                <c:pt idx="3">
                  <c:v>0.25249155730638501</c:v>
                </c:pt>
                <c:pt idx="4">
                  <c:v>0.24984536339076199</c:v>
                </c:pt>
                <c:pt idx="5">
                  <c:v>0.25151392203648398</c:v>
                </c:pt>
                <c:pt idx="6">
                  <c:v>0.249830209430185</c:v>
                </c:pt>
              </c:numCache>
            </c:numRef>
          </c:val>
        </c:ser>
        <c:ser>
          <c:idx val="5"/>
          <c:order val="5"/>
          <c:tx>
            <c:strRef>
              <c:f>'graf16 štrukt_druhvls_data'!$H$2</c:f>
              <c:strCache>
                <c:ptCount val="1"/>
                <c:pt idx="0">
                  <c:v>ostatné náklady práce / Other labour costs</c:v>
                </c:pt>
              </c:strCache>
            </c:strRef>
          </c:tx>
          <c:spPr>
            <a:pattFill prst="zigZ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'graf16 štrukt_druhvls_data'!$A$3:$B$9</c:f>
              <c:strCache>
                <c:ptCount val="7"/>
                <c:pt idx="0">
                  <c:v>Medzin. s prevaž.súkr.sekt. / International - private</c:v>
                </c:pt>
                <c:pt idx="1">
                  <c:v>Zahraničné / Foreign</c:v>
                </c:pt>
                <c:pt idx="2">
                  <c:v>Vlast. združ., polit. strán a cirkví / Ownership of associat.</c:v>
                </c:pt>
                <c:pt idx="3">
                  <c:v>Vlast. územ. samosprávy / Municipality - owned</c:v>
                </c:pt>
                <c:pt idx="4">
                  <c:v>Štátne / State owned</c:v>
                </c:pt>
                <c:pt idx="5">
                  <c:v>Družstevné /  Cooperative - owned</c:v>
                </c:pt>
                <c:pt idx="6">
                  <c:v>Súkromné tuzemské / Private inland</c:v>
                </c:pt>
              </c:strCache>
            </c:strRef>
          </c:cat>
          <c:val>
            <c:numRef>
              <c:f>'graf16 štrukt_druhvls_data'!$H$3:$H$9</c:f>
              <c:numCache>
                <c:formatCode>0.00</c:formatCode>
                <c:ptCount val="7"/>
                <c:pt idx="0">
                  <c:v>3.0246279242739114E-2</c:v>
                </c:pt>
                <c:pt idx="1">
                  <c:v>3.1231530173177761E-2</c:v>
                </c:pt>
                <c:pt idx="2">
                  <c:v>1.3323371541384538E-2</c:v>
                </c:pt>
                <c:pt idx="3">
                  <c:v>2.4031001465443572E-2</c:v>
                </c:pt>
                <c:pt idx="4">
                  <c:v>3.2130711627560801E-2</c:v>
                </c:pt>
                <c:pt idx="5">
                  <c:v>2.6503834589006025E-2</c:v>
                </c:pt>
                <c:pt idx="6">
                  <c:v>2.5926015302784471E-2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0483728"/>
        <c:axId val="180484288"/>
      </c:barChart>
      <c:catAx>
        <c:axId val="180483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80484288"/>
        <c:crosses val="autoZero"/>
        <c:auto val="1"/>
        <c:lblAlgn val="ctr"/>
        <c:lblOffset val="100"/>
        <c:noMultiLvlLbl val="0"/>
      </c:catAx>
      <c:valAx>
        <c:axId val="180484288"/>
        <c:scaling>
          <c:orientation val="minMax"/>
          <c:max val="1"/>
          <c:min val="0"/>
        </c:scaling>
        <c:delete val="0"/>
        <c:axPos val="b"/>
        <c:majorGridlines>
          <c:spPr>
            <a:ln w="6350">
              <a:solidFill>
                <a:schemeClr val="bg1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80483728"/>
        <c:crosses val="autoZero"/>
        <c:crossBetween val="between"/>
        <c:majorUnit val="0.1"/>
      </c:valAx>
      <c:spPr>
        <a:noFill/>
        <a:ln w="12700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zero"/>
    <c:showDLblsOverMax val="0"/>
  </c:chart>
  <c:spPr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G12 Štruktúra nákladov práce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Labour costs structure</a:t>
            </a:r>
          </a:p>
        </c:rich>
      </c:tx>
      <c:layout>
        <c:manualLayout>
          <c:xMode val="edge"/>
          <c:yMode val="edge"/>
          <c:x val="0.37213191447303379"/>
          <c:y val="1.53037482498937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67027559055117"/>
          <c:y val="0.11477761836441894"/>
          <c:w val="0.72636636045494207"/>
          <c:h val="0.78766140602582602"/>
        </c:manualLayout>
      </c:layout>
      <c:ofPieChart>
        <c:ofPieType val="bar"/>
        <c:varyColors val="1"/>
        <c:ser>
          <c:idx val="0"/>
          <c:order val="0"/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dPt>
            <c:idx val="1"/>
            <c:bubble3D val="0"/>
            <c:spPr>
              <a:pattFill prst="zigZag">
                <a:fgClr>
                  <a:srgbClr val="A5A5A5"/>
                </a:fgClr>
                <a:bgClr>
                  <a:srgbClr val="FFFFFF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2"/>
            <c:bubble3D val="0"/>
            <c:explosion val="5"/>
            <c:spPr>
              <a:pattFill prst="zigZag">
                <a:fgClr>
                  <a:srgbClr val="FFFFFF"/>
                </a:fgClr>
                <a:bgClr>
                  <a:srgbClr val="A5A5A5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3"/>
            <c:bubble3D val="0"/>
            <c:explosion val="6"/>
            <c:spPr>
              <a:pattFill prst="smCheck">
                <a:fgClr>
                  <a:srgbClr val="FFFFFF"/>
                </a:fgClr>
                <a:bgClr>
                  <a:srgbClr val="A5A5A5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4"/>
            <c:bubble3D val="0"/>
            <c:explosion val="7"/>
            <c:spPr>
              <a:pattFill prst="pct10">
                <a:fgClr>
                  <a:srgbClr val="A5A5A5"/>
                </a:fgClr>
                <a:bgClr>
                  <a:srgbClr val="FFFFFF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5"/>
            <c:bubble3D val="0"/>
            <c:spPr>
              <a:ln>
                <a:noFill/>
              </a:ln>
            </c:spPr>
          </c:dPt>
          <c:dPt>
            <c:idx val="6"/>
            <c:bubble3D val="0"/>
            <c:spPr>
              <a:pattFill prst="dkUpDiag">
                <a:fgClr>
                  <a:srgbClr val="A5A5A5"/>
                </a:fgClr>
                <a:bgClr>
                  <a:srgbClr val="FFFFFF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7"/>
            <c:bubble3D val="0"/>
            <c:spPr>
              <a:pattFill prst="pct75">
                <a:fgClr>
                  <a:srgbClr val="BFBFBF"/>
                </a:fgClr>
                <a:bgClr>
                  <a:srgbClr val="FFFFFF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8"/>
            <c:bubble3D val="0"/>
            <c:spPr>
              <a:pattFill prst="dashHorz">
                <a:fgClr>
                  <a:srgbClr val="A5A5A5"/>
                </a:fgClr>
                <a:bgClr>
                  <a:srgbClr val="FFFFFF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9"/>
            <c:bubble3D val="0"/>
            <c:spPr>
              <a:pattFill prst="trellis">
                <a:fgClr>
                  <a:srgbClr val="A5A5A5"/>
                </a:fgClr>
                <a:bgClr>
                  <a:srgbClr val="FFFFFF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Pt>
            <c:idx val="10"/>
            <c:bubble3D val="0"/>
            <c:explosion val="4"/>
            <c:spPr>
              <a:pattFill prst="pct90">
                <a:fgClr>
                  <a:srgbClr val="A5A5A5"/>
                </a:fgClr>
                <a:bgClr>
                  <a:srgbClr val="FFFFFF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687444404177512E-2"/>
                  <c:y val="7.135909645766776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Ostatné nepriame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náklady bez subvencií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Other indirect costs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without subsidies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2,2 %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251968503937044E-3"/>
                  <c:y val="0.1380711485669744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Povinné príspevky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na sociálne poistenie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Statutory social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security contributions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854951185495122E-2"/>
                  <c:y val="-3.524641886331816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Ostatné zložky priamych nákladov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Othes components of direct costs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0,7 %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0223152022314"/>
                      <c:h val="0.12184249628528974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5094411315740344"/>
                  <c:y val="-6.626980691306602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Náhrady mzdy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Payments for days not worked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336507099792442E-2"/>
                  <c:y val="-6.544707171633264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Základné mzdy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Basic wages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227682871714806E-16"/>
                  <c:y val="-5.663550600008580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Prémie a odmeny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Bonus. and allowan.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paid regularly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7,9 %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8204021567410886E-6"/>
                  <c:y val="0.1356098169749583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Príplatky a doplatky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Renumer. and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addit.paiments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653882647514249"/>
                  <c:y val="7.269241419116814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Naturálne a ostatné mzdy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Other wage components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7532698580041513E-2"/>
                  <c:y val="-0.17733219454551835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Mzdy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Direct renumeration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and bonuses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63,2 % 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bg1">
                      <a:lumMod val="6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12_data a vypocet (2)'!$R$2:$R$11</c:f>
              <c:strCache>
                <c:ptCount val="10"/>
                <c:pt idx="1">
                  <c:v>Ostatné nepriame náklady bez subvencií</c:v>
                </c:pt>
                <c:pt idx="2">
                  <c:v>Povinné príspevky na sociálne poistenie</c:v>
                </c:pt>
                <c:pt idx="3">
                  <c:v>Ostatné priame náklady</c:v>
                </c:pt>
                <c:pt idx="4">
                  <c:v>Náhrady mzdy</c:v>
                </c:pt>
                <c:pt idx="6">
                  <c:v>základné mzdy</c:v>
                </c:pt>
                <c:pt idx="7">
                  <c:v>prémie a odmeny</c:v>
                </c:pt>
                <c:pt idx="8">
                  <c:v>príplatky a doplatky</c:v>
                </c:pt>
                <c:pt idx="9">
                  <c:v>naturálne a ostatné mzdy</c:v>
                </c:pt>
              </c:strCache>
            </c:strRef>
          </c:cat>
          <c:val>
            <c:numRef>
              <c:f>'graf 12_data a vypocet (2)'!$S$2:$S$11</c:f>
              <c:numCache>
                <c:formatCode>0.0_ ;\-0.0\ </c:formatCode>
                <c:ptCount val="10"/>
                <c:pt idx="1">
                  <c:v>2.2308480772103629</c:v>
                </c:pt>
                <c:pt idx="2">
                  <c:v>25.0376022997132</c:v>
                </c:pt>
                <c:pt idx="3">
                  <c:v>0.6842149043858553</c:v>
                </c:pt>
                <c:pt idx="4">
                  <c:v>8.9207842267920299</c:v>
                </c:pt>
                <c:pt idx="6">
                  <c:v>48.937504159802202</c:v>
                </c:pt>
                <c:pt idx="7">
                  <c:v>7.9303847559218799</c:v>
                </c:pt>
                <c:pt idx="8">
                  <c:v>3.8877301933756399</c:v>
                </c:pt>
                <c:pt idx="9">
                  <c:v>2.4556774507681491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>
              <a:solidFill>
                <a:schemeClr val="bg1">
                  <a:lumMod val="65000"/>
                </a:schemeClr>
              </a:solidFill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G2 Vývoj mesačných nákladov práce na zamestnanca v rokoch 2000 - 2019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Development of monthly labour costs per employee from 2000 - 2019 </a:t>
            </a:r>
          </a:p>
        </c:rich>
      </c:tx>
      <c:layout>
        <c:manualLayout>
          <c:xMode val="edge"/>
          <c:yMode val="edge"/>
          <c:x val="0.19925303700294272"/>
          <c:y val="9.3943588463545801E-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226211130388368E-2"/>
          <c:y val="9.5526719749091826E-2"/>
          <c:w val="0.83755605231549446"/>
          <c:h val="0.75730199924167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graf2_data!$C$4</c:f>
              <c:strCache>
                <c:ptCount val="1"/>
                <c:pt idx="0">
                  <c:v>Celkové mesačné náklady práce / Total monthly labour costs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chemeClr val="tx1">
                  <a:lumMod val="65000"/>
                  <a:lumOff val="35000"/>
                </a:schemeClr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graf2_data!$A$5:$B$24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graf2_data!$C$5:$C$24</c:f>
              <c:numCache>
                <c:formatCode>0.00</c:formatCode>
                <c:ptCount val="20"/>
                <c:pt idx="0">
                  <c:v>589.9850116098612</c:v>
                </c:pt>
                <c:pt idx="1">
                  <c:v>642.79479000181823</c:v>
                </c:pt>
                <c:pt idx="2">
                  <c:v>698.36466571848871</c:v>
                </c:pt>
                <c:pt idx="3">
                  <c:v>742.18117756587094</c:v>
                </c:pt>
                <c:pt idx="4">
                  <c:v>801.63936202487764</c:v>
                </c:pt>
                <c:pt idx="5">
                  <c:v>847.95270317487677</c:v>
                </c:pt>
                <c:pt idx="6">
                  <c:v>908.25188849122276</c:v>
                </c:pt>
                <c:pt idx="7">
                  <c:v>988.99411633345278</c:v>
                </c:pt>
                <c:pt idx="8">
                  <c:v>1067.7289730739415</c:v>
                </c:pt>
                <c:pt idx="9">
                  <c:v>1092.053862500034</c:v>
                </c:pt>
                <c:pt idx="10">
                  <c:v>1123.5177856109369</c:v>
                </c:pt>
                <c:pt idx="11">
                  <c:v>1172.0070187854496</c:v>
                </c:pt>
                <c:pt idx="12">
                  <c:v>1212.7992259849539</c:v>
                </c:pt>
                <c:pt idx="13">
                  <c:v>1251.5336888640636</c:v>
                </c:pt>
                <c:pt idx="14">
                  <c:v>1310.0882328373723</c:v>
                </c:pt>
                <c:pt idx="15">
                  <c:v>1343.4567529384244</c:v>
                </c:pt>
                <c:pt idx="16">
                  <c:v>1405.5523539562123</c:v>
                </c:pt>
                <c:pt idx="17">
                  <c:v>1492.4171890112207</c:v>
                </c:pt>
                <c:pt idx="18">
                  <c:v>1597.68264131146</c:v>
                </c:pt>
                <c:pt idx="19" formatCode="#,##0.00">
                  <c:v>1701.5947774006499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axId val="176764656"/>
        <c:axId val="176765216"/>
      </c:barChart>
      <c:lineChart>
        <c:grouping val="standard"/>
        <c:varyColors val="0"/>
        <c:ser>
          <c:idx val="1"/>
          <c:order val="1"/>
          <c:tx>
            <c:strRef>
              <c:f>graf2_data!$D$4</c:f>
              <c:strCache>
                <c:ptCount val="1"/>
                <c:pt idx="0">
                  <c:v>Tempo prírastku / Growth rate </c:v>
                </c:pt>
              </c:strCache>
            </c:strRef>
          </c:tx>
          <c:spPr>
            <a:ln w="9525" cap="sq">
              <a:solidFill>
                <a:schemeClr val="tx1">
                  <a:alpha val="96000"/>
                </a:schemeClr>
              </a:solidFill>
              <a:prstDash val="solid"/>
              <a:bevel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dPt>
            <c:idx val="14"/>
            <c:bubble3D val="0"/>
          </c:dPt>
          <c:dLbls>
            <c:dLbl>
              <c:idx val="0"/>
              <c:layout>
                <c:manualLayout>
                  <c:x val="-2.2191934694603854E-2"/>
                  <c:y val="-2.0834994477476877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ECFBACA3-ADFB-4F2F-A087-FFB6D2B6DC51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8188177684505119E-2"/>
                  <c:y val="-2.6490066225165611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264603F8-E469-41AB-816F-216631B930FD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2.238544945785241E-2"/>
                  <c:y val="-2.6490066225165611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78E6360F-EA9F-4E76-9BC7-C92ECA19954A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9487632901819501E-2"/>
                  <c:y val="-1.9603617975770687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BD3533BA-0230-4698-BC25-F16C1D929830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098632983377078E-2"/>
                  <c:y val="-2.1780484039208108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C12D0025-18DE-4E9F-9F30-EF4F967DFA54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2.378454004896817E-2"/>
                  <c:y val="-1.9867549668874229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8E0CF69D-AF8C-45CB-B25C-44A59D269EAF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1.9587268275620847E-2"/>
                  <c:y val="-2.6490066225165611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CA2AD17C-06D5-48B4-8914-62230BDA271D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1.8188210848643919E-2"/>
                  <c:y val="-2.2664211449895891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D8F423D7-E26C-4C97-B409-E09BAFFB03A7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8.3945756780402624E-3"/>
                  <c:y val="-1.9132766223447301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CAEE8561-30E5-4152-8317-967D32D95471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2.1053093998843416E-2"/>
                  <c:y val="-2.5962362975694965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9D83E5DC-99DE-4281-828A-B75620330F3D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2.5277036345033144E-2"/>
                  <c:y val="-3.0205454388795152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47A7BA43-46A4-4B34-AEDC-5830EA4046CD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-2.0692090395480225E-2"/>
                  <c:y val="-2.2955545410566727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30FA96F2-916C-42C9-A761-E77A8A1AC255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-2.6588482583744931E-2"/>
                  <c:y val="-2.1133579557619651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Arial" panose="020B0604020202020204" pitchFamily="34" charset="0"/>
                      </a:defRPr>
                    </a:pPr>
                    <a:fld id="{CA6B5448-AF53-45D5-A8A6-EABEF96ADD3A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3"/>
              <c:layout>
                <c:manualLayout>
                  <c:x val="-2.6443980514961808E-2"/>
                  <c:y val="-2.1133525456292032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Arial" panose="020B0604020202020204" pitchFamily="34" charset="0"/>
                      </a:defRPr>
                    </a:pPr>
                    <a:fld id="{0F93D858-9EDF-412D-8FFF-12755643887F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4"/>
              <c:layout>
                <c:manualLayout>
                  <c:x val="-3.2767272201211096E-2"/>
                  <c:y val="-2.305470581955660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latin typeface="Arial Narrow" panose="020B0606020202030204" pitchFamily="34" charset="0"/>
                        <a:cs typeface="Arial" panose="020B0604020202020204" pitchFamily="34" charset="0"/>
                      </a:defRPr>
                    </a:pPr>
                    <a:fld id="{ACFA2438-F50B-4511-976C-BCA4439AEAD4}" type="VALUE">
                      <a:rPr lang="en-US" sz="900">
                        <a:latin typeface="Arial Narrow" panose="020B0606020202030204" pitchFamily="34" charset="0"/>
                      </a:rPr>
                      <a:pPr>
                        <a:defRPr sz="900" b="1">
                          <a:latin typeface="Arial Narrow" panose="020B0606020202030204" pitchFamily="34" charset="0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5"/>
              <c:layout>
                <c:manualLayout>
                  <c:x val="-2.8679990213087772E-2"/>
                  <c:y val="-2.0570384737053062E-2"/>
                </c:manualLayout>
              </c:layout>
              <c:tx>
                <c:rich>
                  <a:bodyPr/>
                  <a:lstStyle/>
                  <a:p>
                    <a:fld id="{A9EFA093-C8DB-4345-8C06-90F82BAD09E0}" type="VALUE">
                      <a:rPr lang="en-US"/>
                      <a:pPr/>
                      <a:t>[HODNOTA]</a:t>
                    </a:fld>
                    <a:r>
                      <a:rPr lang="en-US"/>
                      <a:t>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6"/>
              <c:layout>
                <c:manualLayout>
                  <c:x val="-4.0179723297299699E-2"/>
                  <c:y val="-2.0643997973110815E-2"/>
                </c:manualLayout>
              </c:layout>
              <c:tx>
                <c:rich>
                  <a:bodyPr/>
                  <a:lstStyle/>
                  <a:p>
                    <a:fld id="{2902BFA6-6082-44EE-B52D-E4E8B85DCCB7}" type="VALUE">
                      <a:rPr lang="en-US"/>
                      <a:pPr/>
                      <a:t>[HODNOTA]</a:t>
                    </a:fld>
                    <a:r>
                      <a:rPr lang="en-US"/>
                      <a:t>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7"/>
              <c:layout>
                <c:manualLayout>
                  <c:x val="-4.3785310734463276E-2"/>
                  <c:y val="-1.749270869314162E-2"/>
                </c:manualLayout>
              </c:layout>
              <c:tx>
                <c:rich>
                  <a:bodyPr/>
                  <a:lstStyle/>
                  <a:p>
                    <a:fld id="{037B1FDC-270E-48A3-9656-204A091C9E46}" type="VALUE">
                      <a:rPr lang="en-US"/>
                      <a:pPr/>
                      <a:t>[HODNOTA]</a:t>
                    </a:fld>
                    <a:r>
                      <a:rPr lang="en-US"/>
                      <a:t>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8"/>
              <c:layout>
                <c:manualLayout>
                  <c:x val="-4.9435028248587573E-2"/>
                  <c:y val="-2.3323611590855491E-2"/>
                </c:manualLayout>
              </c:layout>
              <c:tx>
                <c:rich>
                  <a:bodyPr/>
                  <a:lstStyle/>
                  <a:p>
                    <a:fld id="{DB0E0959-C952-4BC1-A5CE-9E0DBDD03D4C}" type="VALUE">
                      <a:rPr lang="en-US" baseline="0"/>
                      <a:pPr/>
                      <a:t>[HODNOTA]</a:t>
                    </a:fld>
                    <a:r>
                      <a:rPr lang="en-US" baseline="0"/>
                      <a:t>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9"/>
              <c:layout>
                <c:manualLayout>
                  <c:x val="-4.5197517683171061E-2"/>
                  <c:y val="-2.429527569840366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 b="1">
                        <a:latin typeface="Arial Narrow" panose="020B0606020202030204" pitchFamily="34" charset="0"/>
                        <a:cs typeface="Arial" panose="020B0604020202020204" pitchFamily="34" charset="0"/>
                      </a:defRPr>
                    </a:pPr>
                    <a:fld id="{C3CB16C5-465B-4D56-BEB2-9D8F566605C9}" type="VALUE">
                      <a:rPr lang="en-US" sz="900" spc="-40" baseline="0">
                        <a:latin typeface="Arial Narrow" panose="020B0606020202030204" pitchFamily="34" charset="0"/>
                      </a:rPr>
                      <a:pPr>
                        <a:defRPr sz="900" b="1">
                          <a:latin typeface="Arial Narrow" panose="020B0606020202030204" pitchFamily="34" charset="0"/>
                          <a:cs typeface="Arial" panose="020B0604020202020204" pitchFamily="34" charset="0"/>
                        </a:defRPr>
                      </a:pPr>
                      <a:t>[HODNOTA]</a:t>
                    </a:fld>
                    <a:r>
                      <a:rPr lang="en-US" sz="900" spc="-40" baseline="0">
                        <a:latin typeface="Arial Narrow" panose="020B0606020202030204" pitchFamily="34" charset="0"/>
                      </a:rPr>
                      <a:t>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618644067796613E-2"/>
                      <c:h val="3.9543316339031652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graf2_data!$A$5:$B$24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graf2_data!$D$5:$D$24</c:f>
              <c:numCache>
                <c:formatCode>0.0</c:formatCode>
                <c:ptCount val="20"/>
                <c:pt idx="0">
                  <c:v>7.1417480323130889</c:v>
                </c:pt>
                <c:pt idx="1">
                  <c:v>8.9510372895504275</c:v>
                </c:pt>
                <c:pt idx="2">
                  <c:v>8.6500000000000057</c:v>
                </c:pt>
                <c:pt idx="3">
                  <c:v>6.269999999999996</c:v>
                </c:pt>
                <c:pt idx="4">
                  <c:v>8</c:v>
                </c:pt>
                <c:pt idx="5">
                  <c:v>5.7800000000000011</c:v>
                </c:pt>
                <c:pt idx="6">
                  <c:v>7.1099999999999994</c:v>
                </c:pt>
                <c:pt idx="7">
                  <c:v>8.89</c:v>
                </c:pt>
                <c:pt idx="8">
                  <c:v>7.9599999999999937</c:v>
                </c:pt>
                <c:pt idx="9">
                  <c:v>2.2800000000000011</c:v>
                </c:pt>
                <c:pt idx="10">
                  <c:v>2.9000000000000057</c:v>
                </c:pt>
                <c:pt idx="11">
                  <c:v>4.2699999999999996</c:v>
                </c:pt>
                <c:pt idx="12">
                  <c:v>3.5</c:v>
                </c:pt>
                <c:pt idx="13">
                  <c:v>3.1938066952221362</c:v>
                </c:pt>
                <c:pt idx="14">
                  <c:v>4.6786230761758389</c:v>
                </c:pt>
                <c:pt idx="15">
                  <c:v>2.5470437230615346</c:v>
                </c:pt>
                <c:pt idx="16">
                  <c:v>4.6220766602253178</c:v>
                </c:pt>
                <c:pt idx="17">
                  <c:v>6.180120919047198</c:v>
                </c:pt>
                <c:pt idx="18">
                  <c:v>7.1</c:v>
                </c:pt>
                <c:pt idx="19" formatCode="[&gt;0]0.0;[&lt;0]\-\ 0.0;#">
                  <c:v>6.5039284650356848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graf2_data!$E$4</c:f>
              <c:strCache>
                <c:ptCount val="1"/>
                <c:pt idx="0">
                  <c:v>Zrýchlenie / spomalenie vývoja (v p. b.) / Acceleration / slowdown of development (in p.p.)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diamond"/>
            <c:size val="7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2344706911636047E-2"/>
                  <c:y val="-1.4706748457016762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US" sz="900" b="1">
                        <a:latin typeface="Arial Narrow" panose="020B0606020202030204" pitchFamily="34" charset="0"/>
                      </a:rPr>
                      <a:t>2,0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385498687664099E-2"/>
                  <c:y val="-1.8827295081658563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US" sz="900" b="1">
                        <a:latin typeface="Arial Narrow" panose="020B0606020202030204" pitchFamily="34" charset="0"/>
                      </a:rPr>
                      <a:t>1,9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78454004896817E-2"/>
                  <c:y val="2.2924684083363751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188177684505119E-2"/>
                  <c:y val="2.6047696024751852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90905911157763E-2"/>
                  <c:y val="-1.6403046280023433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587268275620847E-2"/>
                  <c:y val="2.0717178564600022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098635886673662E-2"/>
                  <c:y val="-1.8509673045836197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591959407996759E-2"/>
                  <c:y val="-1.52250637258239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6716157302371101E-2"/>
                  <c:y val="1.8401319467517659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389996502273497E-2"/>
                  <c:y val="1.9867549668874229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846768094666181E-2"/>
                  <c:y val="-3.1613900566424095E-3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US" sz="900" b="1">
                        <a:latin typeface="Arial Narrow" panose="020B0606020202030204" pitchFamily="34" charset="0"/>
                      </a:rPr>
                      <a:t>0,6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899817607545943E-3"/>
                  <c:y val="-8.1733648334726267E-3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413141153965973E-2"/>
                  <c:y val="1.5369862128989673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052192066805846E-2"/>
                  <c:y val="1.9212295869356393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0876818363806258E-2"/>
                  <c:y val="1.71789724479890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153854708839465E-2"/>
                  <c:y val="8.9405647344237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2372881355932202E-2"/>
                  <c:y val="-1.5549074393903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2372881355932306E-2"/>
                  <c:y val="-1.749270869314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519774011299435E-2"/>
                  <c:y val="5.8309028977138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graf2_data!$A$5:$B$24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graf2_data!$E$5:$E$24</c:f>
              <c:numCache>
                <c:formatCode>0.0</c:formatCode>
                <c:ptCount val="20"/>
                <c:pt idx="0">
                  <c:v>2.0061176382411503</c:v>
                </c:pt>
                <c:pt idx="1">
                  <c:v>1.8592892572373387</c:v>
                </c:pt>
                <c:pt idx="2">
                  <c:v>-0.31</c:v>
                </c:pt>
                <c:pt idx="3">
                  <c:v>-2.37</c:v>
                </c:pt>
                <c:pt idx="4">
                  <c:v>1.74</c:v>
                </c:pt>
                <c:pt idx="5">
                  <c:v>-2.23</c:v>
                </c:pt>
                <c:pt idx="6">
                  <c:v>1.33</c:v>
                </c:pt>
                <c:pt idx="7">
                  <c:v>1.78</c:v>
                </c:pt>
                <c:pt idx="8">
                  <c:v>-0.93</c:v>
                </c:pt>
                <c:pt idx="9">
                  <c:v>-5.68</c:v>
                </c:pt>
                <c:pt idx="10">
                  <c:v>0.6</c:v>
                </c:pt>
                <c:pt idx="11">
                  <c:v>1.3699999999999939</c:v>
                </c:pt>
                <c:pt idx="12">
                  <c:v>-0.76999999999999957</c:v>
                </c:pt>
                <c:pt idx="13">
                  <c:v>-0.30619330477786377</c:v>
                </c:pt>
                <c:pt idx="14">
                  <c:v>1.4848163809537027</c:v>
                </c:pt>
                <c:pt idx="15">
                  <c:v>-2.1315793531143044</c:v>
                </c:pt>
                <c:pt idx="16">
                  <c:v>2.0750329371637832</c:v>
                </c:pt>
                <c:pt idx="17">
                  <c:v>1.5580442588218801</c:v>
                </c:pt>
                <c:pt idx="18">
                  <c:v>0.89999999999999947</c:v>
                </c:pt>
                <c:pt idx="19">
                  <c:v>-0.59607153496431486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65776"/>
        <c:axId val="176766336"/>
      </c:lineChart>
      <c:catAx>
        <c:axId val="17676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6765216"/>
        <c:crosses val="autoZero"/>
        <c:auto val="1"/>
        <c:lblAlgn val="ctr"/>
        <c:lblOffset val="100"/>
        <c:noMultiLvlLbl val="0"/>
      </c:catAx>
      <c:valAx>
        <c:axId val="176765216"/>
        <c:scaling>
          <c:orientation val="minMax"/>
          <c:max val="180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6764656"/>
        <c:crosses val="autoZero"/>
        <c:crossBetween val="between"/>
        <c:majorUnit val="200"/>
      </c:valAx>
      <c:catAx>
        <c:axId val="17676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6766336"/>
        <c:crosses val="autoZero"/>
        <c:auto val="1"/>
        <c:lblAlgn val="ctr"/>
        <c:lblOffset val="100"/>
        <c:noMultiLvlLbl val="0"/>
      </c:catAx>
      <c:valAx>
        <c:axId val="176766336"/>
        <c:scaling>
          <c:orientation val="minMax"/>
          <c:max val="20"/>
          <c:min val="-7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6765776"/>
        <c:crosses val="max"/>
        <c:crossBetween val="between"/>
        <c:majorUnit val="10"/>
        <c:minorUnit val="2"/>
      </c:valAx>
      <c:spPr>
        <a:noFill/>
        <a:ln w="12700"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91191732557439"/>
          <c:y val="0.91319763703888801"/>
          <c:w val="0.55325136028142619"/>
          <c:h val="7.352137178818062E-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85000"/>
            </a:schemeClr>
          </a:solidFill>
        </a:ln>
        <a:effectLst/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zero"/>
    <c:showDLblsOverMax val="0"/>
  </c:chart>
  <c:spPr>
    <a:ln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80314954" l="0.78740157480314954" r="0.70866141732283583" t="0.78740157480314954" header="0.31496062992126073" footer="0.3149606299212607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G3 Dynamika priamych mesačných nákladov práce na zamestnanca podľa ekonomickej činnosti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</a:t>
            </a: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Dynamics of direct monthly labour costs per employee by economic activity</a:t>
            </a:r>
          </a:p>
        </c:rich>
      </c:tx>
      <c:layout>
        <c:manualLayout>
          <c:xMode val="edge"/>
          <c:yMode val="edge"/>
          <c:x val="0.15516599610001741"/>
          <c:y val="1.8353404353867587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75657196455463E-2"/>
          <c:y val="0.12642986722247954"/>
          <c:w val="0.8708017453931125"/>
          <c:h val="0.76863246873552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graf3_data!$B$3</c:f>
              <c:strCache>
                <c:ptCount val="1"/>
                <c:pt idx="0">
                  <c:v>2018</c:v>
                </c:pt>
              </c:strCache>
            </c:strRef>
          </c:tx>
          <c:spPr>
            <a:pattFill prst="pct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graf3_data!$A$4:$A$22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graf3_data!$B$4:$B$22</c:f>
              <c:numCache>
                <c:formatCode>[&gt;0]#\ ###\ ##0;[&lt;0]\-#\ ##0;#</c:formatCode>
                <c:ptCount val="19"/>
                <c:pt idx="0">
                  <c:v>926.94468040403899</c:v>
                </c:pt>
                <c:pt idx="1">
                  <c:v>1265.9914894568101</c:v>
                </c:pt>
                <c:pt idx="2">
                  <c:v>1193.7892988470401</c:v>
                </c:pt>
                <c:pt idx="3">
                  <c:v>1754.6662937113199</c:v>
                </c:pt>
                <c:pt idx="4">
                  <c:v>1040.6218629465</c:v>
                </c:pt>
                <c:pt idx="5">
                  <c:v>1027.1821388805899</c:v>
                </c:pt>
                <c:pt idx="6">
                  <c:v>1143.5948540644499</c:v>
                </c:pt>
                <c:pt idx="7">
                  <c:v>1036.8275089743099</c:v>
                </c:pt>
                <c:pt idx="8">
                  <c:v>707.36676912482505</c:v>
                </c:pt>
                <c:pt idx="9">
                  <c:v>2085.14565027351</c:v>
                </c:pt>
                <c:pt idx="10">
                  <c:v>1998.3978444956001</c:v>
                </c:pt>
                <c:pt idx="11">
                  <c:v>1150.5655445284499</c:v>
                </c:pt>
                <c:pt idx="12">
                  <c:v>1474.08223615423</c:v>
                </c:pt>
                <c:pt idx="13">
                  <c:v>853.58683626385903</c:v>
                </c:pt>
                <c:pt idx="14">
                  <c:v>1128.19583815951</c:v>
                </c:pt>
                <c:pt idx="15">
                  <c:v>1028.84401890612</c:v>
                </c:pt>
                <c:pt idx="16">
                  <c:v>1157.0864939241501</c:v>
                </c:pt>
                <c:pt idx="17">
                  <c:v>941.69649352034401</c:v>
                </c:pt>
                <c:pt idx="18">
                  <c:v>791.74649216522505</c:v>
                </c:pt>
              </c:numCache>
            </c:numRef>
          </c:val>
        </c:ser>
        <c:ser>
          <c:idx val="1"/>
          <c:order val="1"/>
          <c:tx>
            <c:strRef>
              <c:f>graf3_data!$C$3</c:f>
              <c:strCache>
                <c:ptCount val="1"/>
                <c:pt idx="0">
                  <c:v>2019</c:v>
                </c:pt>
              </c:strCache>
            </c:strRef>
          </c:tx>
          <c:spPr>
            <a:pattFill prst="pct60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graf3_data!$A$4:$A$22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graf3_data!$C$4:$C$22</c:f>
              <c:numCache>
                <c:formatCode>[&gt;0]#\ ###\ ##0;[&lt;0]\-#\ ##0;#</c:formatCode>
                <c:ptCount val="19"/>
                <c:pt idx="0">
                  <c:v>998.34009413828301</c:v>
                </c:pt>
                <c:pt idx="1">
                  <c:v>1287.9790185691199</c:v>
                </c:pt>
                <c:pt idx="2">
                  <c:v>1239.2028397377601</c:v>
                </c:pt>
                <c:pt idx="3">
                  <c:v>1859.0445107529399</c:v>
                </c:pt>
                <c:pt idx="4">
                  <c:v>1065.9774721711401</c:v>
                </c:pt>
                <c:pt idx="5">
                  <c:v>1087.18890154102</c:v>
                </c:pt>
                <c:pt idx="6">
                  <c:v>1199.64010463668</c:v>
                </c:pt>
                <c:pt idx="7">
                  <c:v>1103.2950281707599</c:v>
                </c:pt>
                <c:pt idx="8">
                  <c:v>782.35609781583003</c:v>
                </c:pt>
                <c:pt idx="9">
                  <c:v>2173.0026536370801</c:v>
                </c:pt>
                <c:pt idx="10">
                  <c:v>2090.2281374292902</c:v>
                </c:pt>
                <c:pt idx="11">
                  <c:v>1182.38060509057</c:v>
                </c:pt>
                <c:pt idx="12">
                  <c:v>1583.3405557436199</c:v>
                </c:pt>
                <c:pt idx="13">
                  <c:v>940.17126747181499</c:v>
                </c:pt>
                <c:pt idx="14">
                  <c:v>1283.20203073628</c:v>
                </c:pt>
                <c:pt idx="15">
                  <c:v>1157.7871946155699</c:v>
                </c:pt>
                <c:pt idx="16">
                  <c:v>1269.6728656159601</c:v>
                </c:pt>
                <c:pt idx="17">
                  <c:v>1061.41997530512</c:v>
                </c:pt>
                <c:pt idx="18">
                  <c:v>872.87089828189903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6770816"/>
        <c:axId val="176771376"/>
      </c:barChart>
      <c:lineChart>
        <c:grouping val="standard"/>
        <c:varyColors val="0"/>
        <c:ser>
          <c:idx val="3"/>
          <c:order val="3"/>
          <c:tx>
            <c:strRef>
              <c:f>graf3_data!$E$3</c:f>
              <c:strCache>
                <c:ptCount val="1"/>
                <c:pt idx="0">
                  <c:v>Priemer za SR 2019 / Average of the SR 2019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625360309585126E-2"/>
                  <c:y val="-2.0508433688436096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1 239</a:t>
                    </a:r>
                    <a:r>
                      <a:rPr lang="en-US" sz="900" b="1" baseline="0"/>
                      <a:t> </a:t>
                    </a:r>
                    <a:r>
                      <a:rPr lang="en-US" sz="900" b="1"/>
                      <a:t>EUR</a:t>
                    </a:r>
                  </a:p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en-US" sz="900" b="1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029899867532237E-2"/>
                      <c:h val="2.7916666666666663E-2"/>
                    </c:manualLayout>
                  </c15:layout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graf3_data!$A$4:$A$22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graf3_data!$E$4:$E$22</c:f>
              <c:numCache>
                <c:formatCode>[&gt;0]#\ ###\ ##0;[&lt;0]\-#\ ##0;#</c:formatCode>
                <c:ptCount val="19"/>
                <c:pt idx="0">
                  <c:v>1239</c:v>
                </c:pt>
                <c:pt idx="1">
                  <c:v>1239</c:v>
                </c:pt>
                <c:pt idx="2">
                  <c:v>1239</c:v>
                </c:pt>
                <c:pt idx="3">
                  <c:v>1239</c:v>
                </c:pt>
                <c:pt idx="4">
                  <c:v>1239</c:v>
                </c:pt>
                <c:pt idx="5">
                  <c:v>1239</c:v>
                </c:pt>
                <c:pt idx="6">
                  <c:v>1239</c:v>
                </c:pt>
                <c:pt idx="7">
                  <c:v>1239</c:v>
                </c:pt>
                <c:pt idx="8">
                  <c:v>1239</c:v>
                </c:pt>
                <c:pt idx="9">
                  <c:v>1239</c:v>
                </c:pt>
                <c:pt idx="10">
                  <c:v>1239</c:v>
                </c:pt>
                <c:pt idx="11">
                  <c:v>1239</c:v>
                </c:pt>
                <c:pt idx="12">
                  <c:v>1239</c:v>
                </c:pt>
                <c:pt idx="13">
                  <c:v>1239</c:v>
                </c:pt>
                <c:pt idx="14">
                  <c:v>1239</c:v>
                </c:pt>
                <c:pt idx="15">
                  <c:v>1239</c:v>
                </c:pt>
                <c:pt idx="16">
                  <c:v>1239</c:v>
                </c:pt>
                <c:pt idx="17">
                  <c:v>1239</c:v>
                </c:pt>
                <c:pt idx="18">
                  <c:v>1239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70816"/>
        <c:axId val="176771376"/>
      </c:lineChart>
      <c:lineChart>
        <c:grouping val="standard"/>
        <c:varyColors val="0"/>
        <c:ser>
          <c:idx val="2"/>
          <c:order val="2"/>
          <c:tx>
            <c:strRef>
              <c:f>graf3_data!$D$3</c:f>
              <c:strCache>
                <c:ptCount val="1"/>
                <c:pt idx="0">
                  <c:v>Tempo prírastku / Growth rate 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5078369905956112E-2"/>
                  <c:y val="-2.6960784313725509E-2"/>
                </c:manualLayout>
              </c:layout>
              <c:numFmt formatCode="0.0\ %" sourceLinked="0"/>
              <c:spPr>
                <a:noFill/>
                <a:ln w="25400"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505398815743643E-2"/>
                  <c:y val="-2.94117647058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325670498084311E-2"/>
                  <c:y val="-2.4509803921568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718913270637435E-2"/>
                  <c:y val="-2.2058823529411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898641588296792E-2"/>
                  <c:y val="-2.9411764705882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291884360849942E-2"/>
                  <c:y val="-2.6960784313725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112156043190525E-2"/>
                  <c:y val="-2.6960784313725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85127133403056E-2"/>
                  <c:y val="-2.2058823529411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71891327063741E-2"/>
                  <c:y val="-2.4509803921568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32567049808429E-2"/>
                  <c:y val="-5.1470588235294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898641588296792E-2"/>
                  <c:y val="-2.4509803921568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7161267850923E-2"/>
                  <c:y val="-2.6960784313725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3685127133402994E-2"/>
                  <c:y val="-2.2058823529411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9505398815743747E-2"/>
                  <c:y val="-2.4509803921568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9505398815743747E-2"/>
                  <c:y val="-2.2058823529411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6471612678509348E-2"/>
                  <c:y val="-2.4509803921568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898641588296872E-2"/>
                  <c:y val="-2.2058823529411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9505398815743747E-2"/>
                  <c:y val="-2.2058823529411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2291884360849886E-2"/>
                  <c:y val="-2.205882352941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\ 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graf3_data!$A$4:$A$22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graf3_data!$D$4:$D$22</c:f>
              <c:numCache>
                <c:formatCode>0.0%</c:formatCode>
                <c:ptCount val="19"/>
                <c:pt idx="0">
                  <c:v>7.7022302671960974E-2</c:v>
                </c:pt>
                <c:pt idx="1">
                  <c:v>1.7367833271725974E-2</c:v>
                </c:pt>
                <c:pt idx="2">
                  <c:v>3.8041504421743699E-2</c:v>
                </c:pt>
                <c:pt idx="3">
                  <c:v>5.9486078586970637E-2</c:v>
                </c:pt>
                <c:pt idx="4">
                  <c:v>2.4365824059131569E-2</c:v>
                </c:pt>
                <c:pt idx="5">
                  <c:v>5.8418814335911895E-2</c:v>
                </c:pt>
                <c:pt idx="6">
                  <c:v>4.9007959744694185E-2</c:v>
                </c:pt>
                <c:pt idx="7">
                  <c:v>6.4106631644258227E-2</c:v>
                </c:pt>
                <c:pt idx="8">
                  <c:v>0.10601194735764019</c:v>
                </c:pt>
                <c:pt idx="9">
                  <c:v>4.2134708120771247E-2</c:v>
                </c:pt>
                <c:pt idx="10">
                  <c:v>4.5951957557714529E-2</c:v>
                </c:pt>
                <c:pt idx="11">
                  <c:v>2.7651671574398851E-2</c:v>
                </c:pt>
                <c:pt idx="12">
                  <c:v>7.4119555143976612E-2</c:v>
                </c:pt>
                <c:pt idx="13">
                  <c:v>0.1014359963503364</c:v>
                </c:pt>
                <c:pt idx="14">
                  <c:v>0.13739298385432841</c:v>
                </c:pt>
                <c:pt idx="15">
                  <c:v>0.12532820655024457</c:v>
                </c:pt>
                <c:pt idx="16">
                  <c:v>9.7301603884411225E-2</c:v>
                </c:pt>
                <c:pt idx="17">
                  <c:v>0.12713595368420005</c:v>
                </c:pt>
                <c:pt idx="18">
                  <c:v>0.10246260251159356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96896"/>
        <c:axId val="177397456"/>
      </c:lineChart>
      <c:catAx>
        <c:axId val="1767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6771376"/>
        <c:crosses val="autoZero"/>
        <c:auto val="1"/>
        <c:lblAlgn val="ctr"/>
        <c:lblOffset val="100"/>
        <c:noMultiLvlLbl val="0"/>
      </c:catAx>
      <c:valAx>
        <c:axId val="176771376"/>
        <c:scaling>
          <c:orientation val="minMax"/>
          <c:max val="260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[&gt;0]#\ ###\ ##0;[&lt;0]\-#\ ##0;#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6770816"/>
        <c:crosses val="autoZero"/>
        <c:crossBetween val="between"/>
        <c:majorUnit val="200"/>
      </c:valAx>
      <c:catAx>
        <c:axId val="17739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7397456"/>
        <c:crosses val="autoZero"/>
        <c:auto val="1"/>
        <c:lblAlgn val="ctr"/>
        <c:lblOffset val="100"/>
        <c:noMultiLvlLbl val="0"/>
      </c:catAx>
      <c:valAx>
        <c:axId val="177397456"/>
        <c:scaling>
          <c:orientation val="minMax"/>
          <c:min val="-1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7396896"/>
        <c:crosses val="max"/>
        <c:crossBetween val="between"/>
        <c:majorUnit val="0.1"/>
      </c:valAx>
      <c:spPr>
        <a:ln w="12700">
          <a:solidFill>
            <a:sysClr val="window" lastClr="FFFFFF">
              <a:lumMod val="65000"/>
            </a:sysClr>
          </a:solidFill>
        </a:ln>
      </c:spPr>
    </c:plotArea>
    <c:legend>
      <c:legendPos val="r"/>
      <c:layout>
        <c:manualLayout>
          <c:xMode val="edge"/>
          <c:yMode val="edge"/>
          <c:x val="0.18417693086169898"/>
          <c:y val="0.94191736143276095"/>
          <c:w val="0.65661930189760753"/>
          <c:h val="3.7583564922031854E-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85000"/>
            </a:schemeClr>
          </a:solidFill>
        </a:ln>
        <a:effectLst/>
      </c:spPr>
      <c:txPr>
        <a:bodyPr/>
        <a:lstStyle/>
        <a:p>
          <a:pPr>
            <a:defRPr sz="9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80314954" l="0.78740157480314954" r="0.70866141732283583" t="0.78740157480314954" header="0.31496062992126073" footer="0.31496062992126073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G4 Dynamika nepriamych mesačných nákladov práce na zamestnanca podľa ekonomickej činnosti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 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</a:t>
            </a: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Dynamics of indirect monthly costs per employee by economic activity</a:t>
            </a:r>
          </a:p>
        </c:rich>
      </c:tx>
      <c:layout>
        <c:manualLayout>
          <c:xMode val="edge"/>
          <c:yMode val="edge"/>
          <c:x val="0.13831577622140298"/>
          <c:y val="2.5270321872749408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95167757315021E-2"/>
          <c:y val="0.11121126433781413"/>
          <c:w val="0.87926815717378504"/>
          <c:h val="0.79421141418096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'graf4 data'!$B$3</c:f>
              <c:strCache>
                <c:ptCount val="1"/>
                <c:pt idx="0">
                  <c:v>2018</c:v>
                </c:pt>
              </c:strCache>
            </c:strRef>
          </c:tx>
          <c:spPr>
            <a:pattFill prst="pct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'graf4 data'!$A$4:$A$22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'graf4 data'!$B$4:$B$22</c:f>
              <c:numCache>
                <c:formatCode>0</c:formatCode>
                <c:ptCount val="19"/>
                <c:pt idx="0">
                  <c:v>356.45250292036798</c:v>
                </c:pt>
                <c:pt idx="1">
                  <c:v>517.99358701943299</c:v>
                </c:pt>
                <c:pt idx="2">
                  <c:v>458.08696799927299</c:v>
                </c:pt>
                <c:pt idx="3">
                  <c:v>739.398421694121</c:v>
                </c:pt>
                <c:pt idx="4">
                  <c:v>397.54073306660501</c:v>
                </c:pt>
                <c:pt idx="5">
                  <c:v>378.34856679137198</c:v>
                </c:pt>
                <c:pt idx="6">
                  <c:v>414.830419671953</c:v>
                </c:pt>
                <c:pt idx="7">
                  <c:v>407.637101592139</c:v>
                </c:pt>
                <c:pt idx="8">
                  <c:v>252.94097921934599</c:v>
                </c:pt>
                <c:pt idx="9">
                  <c:v>758.90527224188202</c:v>
                </c:pt>
                <c:pt idx="10">
                  <c:v>778.99498632760003</c:v>
                </c:pt>
                <c:pt idx="11">
                  <c:v>437.23876394882302</c:v>
                </c:pt>
                <c:pt idx="12">
                  <c:v>536.190117792823</c:v>
                </c:pt>
                <c:pt idx="13">
                  <c:v>313.77208965428599</c:v>
                </c:pt>
                <c:pt idx="14">
                  <c:v>442.26473473898301</c:v>
                </c:pt>
                <c:pt idx="15">
                  <c:v>382.69249408925702</c:v>
                </c:pt>
                <c:pt idx="16">
                  <c:v>418.358771285226</c:v>
                </c:pt>
                <c:pt idx="17">
                  <c:v>347.61308437776302</c:v>
                </c:pt>
                <c:pt idx="18">
                  <c:v>288.03261212931</c:v>
                </c:pt>
              </c:numCache>
            </c:numRef>
          </c:val>
        </c:ser>
        <c:ser>
          <c:idx val="1"/>
          <c:order val="1"/>
          <c:tx>
            <c:strRef>
              <c:f>'graf4 data'!$C$3</c:f>
              <c:strCache>
                <c:ptCount val="1"/>
                <c:pt idx="0">
                  <c:v>2019</c:v>
                </c:pt>
              </c:strCache>
            </c:strRef>
          </c:tx>
          <c:spPr>
            <a:pattFill prst="pct60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'graf4 data'!$A$4:$A$22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'graf4 data'!$C$4:$C$22</c:f>
              <c:numCache>
                <c:formatCode>0</c:formatCode>
                <c:ptCount val="19"/>
                <c:pt idx="0">
                  <c:v>380.04631862373202</c:v>
                </c:pt>
                <c:pt idx="1">
                  <c:v>530.81486368542903</c:v>
                </c:pt>
                <c:pt idx="2">
                  <c:v>475.15243034993199</c:v>
                </c:pt>
                <c:pt idx="3">
                  <c:v>770.57862841834196</c:v>
                </c:pt>
                <c:pt idx="4">
                  <c:v>419.410568654727</c:v>
                </c:pt>
                <c:pt idx="5">
                  <c:v>397.06058986175702</c:v>
                </c:pt>
                <c:pt idx="6">
                  <c:v>440.22089744232602</c:v>
                </c:pt>
                <c:pt idx="7">
                  <c:v>432.77945007130501</c:v>
                </c:pt>
                <c:pt idx="8">
                  <c:v>285.34204863292803</c:v>
                </c:pt>
                <c:pt idx="9">
                  <c:v>782.40178727924797</c:v>
                </c:pt>
                <c:pt idx="10">
                  <c:v>824.10900738862802</c:v>
                </c:pt>
                <c:pt idx="11">
                  <c:v>428.21012855175502</c:v>
                </c:pt>
                <c:pt idx="12">
                  <c:v>561.94242315049905</c:v>
                </c:pt>
                <c:pt idx="13">
                  <c:v>346.07971663067099</c:v>
                </c:pt>
                <c:pt idx="14">
                  <c:v>489.11166942250497</c:v>
                </c:pt>
                <c:pt idx="15">
                  <c:v>432.41210040785103</c:v>
                </c:pt>
                <c:pt idx="16">
                  <c:v>459.90929500835</c:v>
                </c:pt>
                <c:pt idx="17">
                  <c:v>382.71459125064001</c:v>
                </c:pt>
                <c:pt idx="18">
                  <c:v>315.41924215962399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7401936"/>
        <c:axId val="177402496"/>
      </c:barChart>
      <c:lineChart>
        <c:grouping val="standard"/>
        <c:varyColors val="0"/>
        <c:ser>
          <c:idx val="3"/>
          <c:order val="3"/>
          <c:tx>
            <c:strRef>
              <c:f>'graf4 data'!$E$3</c:f>
              <c:strCache>
                <c:ptCount val="1"/>
                <c:pt idx="0">
                  <c:v>Priemer za SR 2019 / Average of the SR 2019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711456130679796E-2"/>
                  <c:y val="-2.7794273281468142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464 EUR</a:t>
                    </a:r>
                  </a:p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en-US" sz="900" b="1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943573667711596E-2"/>
                      <c:h val="3.7513718351824717E-2"/>
                    </c:manualLayout>
                  </c15:layout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'graf4 data'!$A$4:$A$22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'graf4 data'!$E$4:$E$22</c:f>
              <c:numCache>
                <c:formatCode>0</c:formatCode>
                <c:ptCount val="19"/>
                <c:pt idx="0">
                  <c:v>464</c:v>
                </c:pt>
                <c:pt idx="1">
                  <c:v>464</c:v>
                </c:pt>
                <c:pt idx="2">
                  <c:v>464</c:v>
                </c:pt>
                <c:pt idx="3">
                  <c:v>464</c:v>
                </c:pt>
                <c:pt idx="4">
                  <c:v>464</c:v>
                </c:pt>
                <c:pt idx="5">
                  <c:v>464</c:v>
                </c:pt>
                <c:pt idx="6">
                  <c:v>464</c:v>
                </c:pt>
                <c:pt idx="7">
                  <c:v>464</c:v>
                </c:pt>
                <c:pt idx="8">
                  <c:v>464</c:v>
                </c:pt>
                <c:pt idx="9">
                  <c:v>464</c:v>
                </c:pt>
                <c:pt idx="10">
                  <c:v>464</c:v>
                </c:pt>
                <c:pt idx="11">
                  <c:v>464</c:v>
                </c:pt>
                <c:pt idx="12">
                  <c:v>464</c:v>
                </c:pt>
                <c:pt idx="13">
                  <c:v>464</c:v>
                </c:pt>
                <c:pt idx="14">
                  <c:v>464</c:v>
                </c:pt>
                <c:pt idx="15">
                  <c:v>464</c:v>
                </c:pt>
                <c:pt idx="16">
                  <c:v>464</c:v>
                </c:pt>
                <c:pt idx="17">
                  <c:v>464</c:v>
                </c:pt>
                <c:pt idx="18">
                  <c:v>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01936"/>
        <c:axId val="177402496"/>
      </c:lineChart>
      <c:lineChart>
        <c:grouping val="standard"/>
        <c:varyColors val="0"/>
        <c:ser>
          <c:idx val="2"/>
          <c:order val="2"/>
          <c:tx>
            <c:strRef>
              <c:f>'graf4 data'!$D$3</c:f>
              <c:strCache>
                <c:ptCount val="1"/>
                <c:pt idx="0">
                  <c:v>Tempo prírastku / Growth rate 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marker>
            <c:symbol val="diamond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6795569049166659E-2"/>
                  <c:y val="-2.2175459015380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103508613147521E-2"/>
                  <c:y val="-2.9494600372271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895752082084656E-2"/>
                  <c:y val="-2.9889551098930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055005663477021E-2"/>
                  <c:y val="-2.3577139650230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8856502426247831E-2"/>
                  <c:y val="-3.1117298183031002E-2"/>
                </c:manualLayout>
              </c:layout>
              <c:numFmt formatCode="0.0\ 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199860966284325E-2"/>
                      <c:h val="4.0135148852249822E-2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3.0654851529138796E-2"/>
                  <c:y val="2.7611169991635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9467139491576093E-2"/>
                  <c:y val="-1.8702062541481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4346890024326897E-2"/>
                  <c:y val="-2.1139601095855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484149120858325E-2"/>
                  <c:y val="-2.3577139650230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661762890924003E-2"/>
                  <c:y val="-2.3577139650230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9895752082084656E-2"/>
                  <c:y val="-2.2523068594326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'graf4 data'!$A$4:$A$22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'graf4 data'!$D$4:$D$22</c:f>
              <c:numCache>
                <c:formatCode>0.0%</c:formatCode>
                <c:ptCount val="19"/>
                <c:pt idx="0">
                  <c:v>6.6190629915803711E-2</c:v>
                </c:pt>
                <c:pt idx="1">
                  <c:v>2.4751805789277048E-2</c:v>
                </c:pt>
                <c:pt idx="2">
                  <c:v>3.725376084195009E-2</c:v>
                </c:pt>
                <c:pt idx="3">
                  <c:v>4.2169696079118468E-2</c:v>
                </c:pt>
                <c:pt idx="4">
                  <c:v>5.501281697455096E-2</c:v>
                </c:pt>
                <c:pt idx="5">
                  <c:v>4.9457100443314639E-2</c:v>
                </c:pt>
                <c:pt idx="6">
                  <c:v>6.1206884949401186E-2</c:v>
                </c:pt>
                <c:pt idx="7">
                  <c:v>6.1678263290965596E-2</c:v>
                </c:pt>
                <c:pt idx="8">
                  <c:v>0.12809735106419584</c:v>
                </c:pt>
                <c:pt idx="9">
                  <c:v>3.0961064439511521E-2</c:v>
                </c:pt>
                <c:pt idx="10">
                  <c:v>5.7913108367626531E-2</c:v>
                </c:pt>
                <c:pt idx="11">
                  <c:v>-2.0649210777946458E-2</c:v>
                </c:pt>
                <c:pt idx="12">
                  <c:v>4.8028310300986199E-2</c:v>
                </c:pt>
                <c:pt idx="13">
                  <c:v>0.10296526696170316</c:v>
                </c:pt>
                <c:pt idx="14">
                  <c:v>0.10592509644968695</c:v>
                </c:pt>
                <c:pt idx="15">
                  <c:v>0.12992051604492061</c:v>
                </c:pt>
                <c:pt idx="16">
                  <c:v>9.9317921781532315E-2</c:v>
                </c:pt>
                <c:pt idx="17">
                  <c:v>0.10097866982110193</c:v>
                </c:pt>
                <c:pt idx="18">
                  <c:v>9.5081698658549652E-2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03056"/>
        <c:axId val="177403616"/>
      </c:lineChart>
      <c:catAx>
        <c:axId val="17740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7402496"/>
        <c:crosses val="autoZero"/>
        <c:auto val="1"/>
        <c:lblAlgn val="ctr"/>
        <c:lblOffset val="100"/>
        <c:noMultiLvlLbl val="0"/>
      </c:catAx>
      <c:valAx>
        <c:axId val="177402496"/>
        <c:scaling>
          <c:orientation val="minMax"/>
          <c:max val="120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7401936"/>
        <c:crosses val="autoZero"/>
        <c:crossBetween val="between"/>
        <c:majorUnit val="100"/>
      </c:valAx>
      <c:catAx>
        <c:axId val="17740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7403616"/>
        <c:crosses val="autoZero"/>
        <c:auto val="1"/>
        <c:lblAlgn val="ctr"/>
        <c:lblOffset val="100"/>
        <c:noMultiLvlLbl val="0"/>
      </c:catAx>
      <c:valAx>
        <c:axId val="177403616"/>
        <c:scaling>
          <c:orientation val="minMax"/>
          <c:max val="0.2"/>
          <c:min val="-1"/>
        </c:scaling>
        <c:delete val="0"/>
        <c:axPos val="r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7403056"/>
        <c:crosses val="max"/>
        <c:crossBetween val="between"/>
        <c:majorUnit val="0.1"/>
        <c:minorUnit val="2.0000000000000011E-2"/>
      </c:valAx>
      <c:spPr>
        <a:ln w="12700"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095763499781978"/>
          <c:y val="0.95650068500591301"/>
          <c:w val="0.69808473000436078"/>
          <c:h val="3.6186699330962815E-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85000"/>
            </a:schemeClr>
          </a:solidFill>
        </a:ln>
        <a:effectLst/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80314954" l="0.59055118110236005" r="0.70866141732283583" t="0.78740157480314954" header="0.31496062992126073" footer="0.3149606299212607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G5 Dynamika celkových mesačných nákladov práce na zamestnanca podľa ekonomickej činnosti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</a:t>
            </a:r>
            <a:r>
              <a:rPr lang="sk-S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Dynamics of total monthly labour costs per employee by economic activity</a:t>
            </a:r>
          </a:p>
        </c:rich>
      </c:tx>
      <c:layout>
        <c:manualLayout>
          <c:xMode val="edge"/>
          <c:yMode val="edge"/>
          <c:x val="0.12869438342150821"/>
          <c:y val="2.6081767505494461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99775106481598E-2"/>
          <c:y val="0.10186909630750852"/>
          <c:w val="0.87540580938354651"/>
          <c:h val="0.78100502464514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graf5_dataspolu!$C$3</c:f>
              <c:strCache>
                <c:ptCount val="1"/>
                <c:pt idx="0">
                  <c:v>2018</c:v>
                </c:pt>
              </c:strCache>
            </c:strRef>
          </c:tx>
          <c:spPr>
            <a:pattFill prst="divot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9525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graf5_dataspolu!$A$4:$B$22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graf5_dataspolu!$C$4:$C$22</c:f>
              <c:numCache>
                <c:formatCode>#,##0</c:formatCode>
                <c:ptCount val="19"/>
                <c:pt idx="0">
                  <c:v>1282.9015648520799</c:v>
                </c:pt>
                <c:pt idx="1">
                  <c:v>1783.98507647624</c:v>
                </c:pt>
                <c:pt idx="2">
                  <c:v>1651.8088990301001</c:v>
                </c:pt>
                <c:pt idx="3">
                  <c:v>2494.06471540545</c:v>
                </c:pt>
                <c:pt idx="4">
                  <c:v>1415.9705011405099</c:v>
                </c:pt>
                <c:pt idx="5">
                  <c:v>1405.5196744448201</c:v>
                </c:pt>
                <c:pt idx="6">
                  <c:v>1558.3780897461099</c:v>
                </c:pt>
                <c:pt idx="7">
                  <c:v>1434.23519594769</c:v>
                </c:pt>
                <c:pt idx="8">
                  <c:v>960.23763712057303</c:v>
                </c:pt>
                <c:pt idx="9">
                  <c:v>2844.0509225153901</c:v>
                </c:pt>
                <c:pt idx="10">
                  <c:v>2777.3928308231998</c:v>
                </c:pt>
                <c:pt idx="11">
                  <c:v>1587.7904610683399</c:v>
                </c:pt>
                <c:pt idx="12">
                  <c:v>2010.2572748171399</c:v>
                </c:pt>
                <c:pt idx="13">
                  <c:v>1167.3589259181499</c:v>
                </c:pt>
                <c:pt idx="14">
                  <c:v>1570.3890767657999</c:v>
                </c:pt>
                <c:pt idx="15">
                  <c:v>1411.36423752469</c:v>
                </c:pt>
                <c:pt idx="16">
                  <c:v>1575.4439494666501</c:v>
                </c:pt>
                <c:pt idx="17">
                  <c:v>1289.3095778981101</c:v>
                </c:pt>
                <c:pt idx="18">
                  <c:v>1051.93540271607</c:v>
                </c:pt>
              </c:numCache>
            </c:numRef>
          </c:val>
        </c:ser>
        <c:ser>
          <c:idx val="1"/>
          <c:order val="1"/>
          <c:tx>
            <c:strRef>
              <c:f>graf5_dataspolu!$D$3</c:f>
              <c:strCache>
                <c:ptCount val="1"/>
                <c:pt idx="0">
                  <c:v>2019</c:v>
                </c:pt>
              </c:strCache>
            </c:strRef>
          </c:tx>
          <c:spPr>
            <a:pattFill prst="pct60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graf5_dataspolu!$A$4:$B$22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graf5_dataspolu!$D$4:$D$22</c:f>
              <c:numCache>
                <c:formatCode>#,##0</c:formatCode>
                <c:ptCount val="19"/>
                <c:pt idx="0">
                  <c:v>1378.38641276202</c:v>
                </c:pt>
                <c:pt idx="1">
                  <c:v>1818.79388225455</c:v>
                </c:pt>
                <c:pt idx="2">
                  <c:v>1714.00892523111</c:v>
                </c:pt>
                <c:pt idx="3">
                  <c:v>2629.6231391712799</c:v>
                </c:pt>
                <c:pt idx="4">
                  <c:v>1462.8684446039299</c:v>
                </c:pt>
                <c:pt idx="5">
                  <c:v>1484.1898573154699</c:v>
                </c:pt>
                <c:pt idx="6">
                  <c:v>1639.65505381508</c:v>
                </c:pt>
                <c:pt idx="7">
                  <c:v>1525.4697697566501</c:v>
                </c:pt>
                <c:pt idx="8">
                  <c:v>1067.6301877698199</c:v>
                </c:pt>
                <c:pt idx="9">
                  <c:v>2952.6934285860798</c:v>
                </c:pt>
                <c:pt idx="10">
                  <c:v>2914.33714481792</c:v>
                </c:pt>
                <c:pt idx="11">
                  <c:v>1610.5639272517799</c:v>
                </c:pt>
                <c:pt idx="12">
                  <c:v>2145.0094439228301</c:v>
                </c:pt>
                <c:pt idx="13">
                  <c:v>1286.0244918584899</c:v>
                </c:pt>
                <c:pt idx="14">
                  <c:v>1771.9800689654101</c:v>
                </c:pt>
                <c:pt idx="15">
                  <c:v>1589.7079372435701</c:v>
                </c:pt>
                <c:pt idx="16">
                  <c:v>1728.6815506041901</c:v>
                </c:pt>
                <c:pt idx="17">
                  <c:v>1444.1345665557601</c:v>
                </c:pt>
                <c:pt idx="18">
                  <c:v>1187.6745299552399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4779936"/>
        <c:axId val="134780496"/>
      </c:barChart>
      <c:lineChart>
        <c:grouping val="standard"/>
        <c:varyColors val="0"/>
        <c:ser>
          <c:idx val="3"/>
          <c:order val="3"/>
          <c:tx>
            <c:strRef>
              <c:f>graf5_dataspolu!$F$3</c:f>
              <c:strCache>
                <c:ptCount val="1"/>
                <c:pt idx="0">
                  <c:v>Priemer za SR 2019 / Average of the SR 2019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571114347383695E-2"/>
                  <c:y val="-1.872278904138831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1 702 EUR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graf5_dataspolu!$A$4:$B$22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graf5_dataspolu!$F$4:$F$22</c:f>
              <c:numCache>
                <c:formatCode>#,##0</c:formatCode>
                <c:ptCount val="19"/>
                <c:pt idx="0">
                  <c:v>1702</c:v>
                </c:pt>
                <c:pt idx="1">
                  <c:v>1702</c:v>
                </c:pt>
                <c:pt idx="2">
                  <c:v>1702</c:v>
                </c:pt>
                <c:pt idx="3">
                  <c:v>1702</c:v>
                </c:pt>
                <c:pt idx="4">
                  <c:v>1702</c:v>
                </c:pt>
                <c:pt idx="5">
                  <c:v>1702</c:v>
                </c:pt>
                <c:pt idx="6">
                  <c:v>1702</c:v>
                </c:pt>
                <c:pt idx="7">
                  <c:v>1702</c:v>
                </c:pt>
                <c:pt idx="8">
                  <c:v>1702</c:v>
                </c:pt>
                <c:pt idx="9">
                  <c:v>1702</c:v>
                </c:pt>
                <c:pt idx="10">
                  <c:v>1702</c:v>
                </c:pt>
                <c:pt idx="11">
                  <c:v>1702</c:v>
                </c:pt>
                <c:pt idx="12">
                  <c:v>1702</c:v>
                </c:pt>
                <c:pt idx="13">
                  <c:v>1702</c:v>
                </c:pt>
                <c:pt idx="14">
                  <c:v>1702</c:v>
                </c:pt>
                <c:pt idx="15">
                  <c:v>1702</c:v>
                </c:pt>
                <c:pt idx="16">
                  <c:v>1702</c:v>
                </c:pt>
                <c:pt idx="17">
                  <c:v>1702</c:v>
                </c:pt>
                <c:pt idx="18">
                  <c:v>1702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79936"/>
        <c:axId val="134780496"/>
      </c:lineChart>
      <c:lineChart>
        <c:grouping val="standard"/>
        <c:varyColors val="0"/>
        <c:ser>
          <c:idx val="2"/>
          <c:order val="2"/>
          <c:tx>
            <c:strRef>
              <c:f>graf5_dataspolu!$E$3</c:f>
              <c:strCache>
                <c:ptCount val="1"/>
                <c:pt idx="0">
                  <c:v>Tempo prírastku / Growth rate 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 cap="flat">
                <a:solidFill>
                  <a:schemeClr val="tx1"/>
                </a:solidFill>
                <a:round/>
              </a:ln>
            </c:spPr>
          </c:marker>
          <c:dLbls>
            <c:dLbl>
              <c:idx val="4"/>
              <c:layout>
                <c:manualLayout>
                  <c:x val="-2.6795569049166711E-2"/>
                  <c:y val="-2.2421393259299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609919449724038E-2"/>
                  <c:y val="-2.2606333173233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871876517002857E-2"/>
                  <c:y val="-2.260633317323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927954538598033E-2"/>
                  <c:y val="-2.383861906355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4590789787640181E-2"/>
                  <c:y val="-3.4929192076498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041106146998083E-2"/>
                  <c:y val="-2.5070613862731114E-2"/>
                </c:manualLayout>
              </c:layout>
              <c:numFmt formatCode="0.0\ 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 i="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417972831765937E-2"/>
                      <c:h val="4.7677238127119499E-2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3.135838427720046E-2"/>
                  <c:y val="-2.2606333173233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8321197311151155E-2"/>
                  <c:y val="-2.876776262486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594190616455073E-2"/>
                  <c:y val="-2.6303190844212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1807705071348837E-2"/>
                  <c:y val="-2.6303190844212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0414462298795827E-2"/>
                  <c:y val="-2.3838619063559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9714440083704373E-2"/>
                  <c:y val="-2.6303190844212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200947843901959E-2"/>
                  <c:y val="-2.1374047282906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0755861630149E-2"/>
                  <c:y val="-2.2606333173233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graf5_dataspolu!$A$4:$B$22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graf5_dataspolu!$E$4:$E$22</c:f>
              <c:numCache>
                <c:formatCode>0.0%</c:formatCode>
                <c:ptCount val="19"/>
                <c:pt idx="0">
                  <c:v>7.4428818645138728E-2</c:v>
                </c:pt>
                <c:pt idx="1">
                  <c:v>1.9511825652188231E-2</c:v>
                </c:pt>
                <c:pt idx="2">
                  <c:v>3.7655703536608964E-2</c:v>
                </c:pt>
                <c:pt idx="3">
                  <c:v>5.435240831102206E-2</c:v>
                </c:pt>
                <c:pt idx="4">
                  <c:v>3.3120706558254831E-2</c:v>
                </c:pt>
                <c:pt idx="5">
                  <c:v>5.5972309958396416E-2</c:v>
                </c:pt>
                <c:pt idx="6">
                  <c:v>5.2154842655810052E-2</c:v>
                </c:pt>
                <c:pt idx="7">
                  <c:v>6.3612003154528418E-2</c:v>
                </c:pt>
                <c:pt idx="8">
                  <c:v>0.11183955564508041</c:v>
                </c:pt>
                <c:pt idx="9">
                  <c:v>3.8199915905374082E-2</c:v>
                </c:pt>
                <c:pt idx="10">
                  <c:v>4.930678601706151E-2</c:v>
                </c:pt>
                <c:pt idx="11">
                  <c:v>1.4342866229412277E-2</c:v>
                </c:pt>
                <c:pt idx="12">
                  <c:v>6.7032300190505545E-2</c:v>
                </c:pt>
                <c:pt idx="13">
                  <c:v>0.1016530248800791</c:v>
                </c:pt>
                <c:pt idx="14">
                  <c:v>0.12837009323497384</c:v>
                </c:pt>
                <c:pt idx="15">
                  <c:v>0.12636263196782349</c:v>
                </c:pt>
                <c:pt idx="16">
                  <c:v>9.7266298296056153E-2</c:v>
                </c:pt>
                <c:pt idx="17">
                  <c:v>0.12008364112989267</c:v>
                </c:pt>
                <c:pt idx="18">
                  <c:v>0.1290375120836269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81056"/>
        <c:axId val="134781616"/>
      </c:lineChart>
      <c:catAx>
        <c:axId val="1347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34780496"/>
        <c:crosses val="autoZero"/>
        <c:auto val="1"/>
        <c:lblAlgn val="ctr"/>
        <c:lblOffset val="100"/>
        <c:noMultiLvlLbl val="0"/>
      </c:catAx>
      <c:valAx>
        <c:axId val="134780496"/>
        <c:scaling>
          <c:orientation val="minMax"/>
          <c:max val="320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34779936"/>
        <c:crosses val="autoZero"/>
        <c:crossBetween val="between"/>
        <c:majorUnit val="200"/>
      </c:valAx>
      <c:catAx>
        <c:axId val="13478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4781616"/>
        <c:crosses val="autoZero"/>
        <c:auto val="1"/>
        <c:lblAlgn val="ctr"/>
        <c:lblOffset val="100"/>
        <c:noMultiLvlLbl val="0"/>
      </c:catAx>
      <c:valAx>
        <c:axId val="134781616"/>
        <c:scaling>
          <c:orientation val="minMax"/>
          <c:max val="0.2"/>
          <c:min val="-1.2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34781056"/>
        <c:crosses val="max"/>
        <c:crossBetween val="between"/>
        <c:majorUnit val="0.1"/>
      </c:valAx>
      <c:spPr>
        <a:solidFill>
          <a:schemeClr val="bg1"/>
        </a:solidFill>
        <a:ln w="12700">
          <a:solidFill>
            <a:sysClr val="window" lastClr="FFFFFF">
              <a:lumMod val="65000"/>
            </a:sysClr>
          </a:solidFill>
        </a:ln>
      </c:spPr>
    </c:plotArea>
    <c:legend>
      <c:legendPos val="r"/>
      <c:layout>
        <c:manualLayout>
          <c:xMode val="edge"/>
          <c:yMode val="edge"/>
          <c:x val="0.15632260700954687"/>
          <c:y val="0.94140140985149501"/>
          <c:w val="0.73324765438803052"/>
          <c:h val="3.5676131980729803E-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85000"/>
            </a:schemeClr>
          </a:solidFill>
        </a:ln>
        <a:effectLst/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G7 Dynamika mesačných nákladov práce na zamestnanca podľa veľkosti organizácie</a:t>
            </a:r>
          </a:p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Dynamics of monthly labour costs per employee by size of reporting unit</a:t>
            </a:r>
          </a:p>
        </c:rich>
      </c:tx>
      <c:layout>
        <c:manualLayout>
          <c:xMode val="edge"/>
          <c:yMode val="edge"/>
          <c:x val="0.21098347032639769"/>
          <c:y val="2.76008814406220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1455609584852"/>
          <c:y val="0.17664370972701984"/>
          <c:w val="0.77645702137062222"/>
          <c:h val="0.678406108327367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graf7_data!$C$3</c:f>
              <c:strCache>
                <c:ptCount val="1"/>
                <c:pt idx="0">
                  <c:v>2018</c:v>
                </c:pt>
              </c:strCache>
            </c:strRef>
          </c:tx>
          <c:spPr>
            <a:pattFill prst="pct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graf7_data!$A$4:$B$11</c:f>
              <c:strCache>
                <c:ptCount val="8"/>
                <c:pt idx="0">
                  <c:v>1-9</c:v>
                </c:pt>
                <c:pt idx="1">
                  <c:v>10-19</c:v>
                </c:pt>
                <c:pt idx="2">
                  <c:v>20-49</c:v>
                </c:pt>
                <c:pt idx="3">
                  <c:v>50-99</c:v>
                </c:pt>
                <c:pt idx="4">
                  <c:v>100-249</c:v>
                </c:pt>
                <c:pt idx="5">
                  <c:v>250-499</c:v>
                </c:pt>
                <c:pt idx="6">
                  <c:v>500-999</c:v>
                </c:pt>
                <c:pt idx="7">
                  <c:v>1000 &lt;</c:v>
                </c:pt>
              </c:strCache>
            </c:strRef>
          </c:cat>
          <c:val>
            <c:numRef>
              <c:f>graf7_data!$C$4:$C$11</c:f>
              <c:numCache>
                <c:formatCode>#,##0</c:formatCode>
                <c:ptCount val="8"/>
                <c:pt idx="0">
                  <c:v>1313.0543349125501</c:v>
                </c:pt>
                <c:pt idx="1">
                  <c:v>1402.4657373069699</c:v>
                </c:pt>
                <c:pt idx="2">
                  <c:v>1440.33537440597</c:v>
                </c:pt>
                <c:pt idx="3">
                  <c:v>1548.5256065128499</c:v>
                </c:pt>
                <c:pt idx="4">
                  <c:v>1671.9983433612699</c:v>
                </c:pt>
                <c:pt idx="5">
                  <c:v>1664.7970397305101</c:v>
                </c:pt>
                <c:pt idx="6">
                  <c:v>1760.88090152474</c:v>
                </c:pt>
                <c:pt idx="7">
                  <c:v>1886.2574419252301</c:v>
                </c:pt>
              </c:numCache>
            </c:numRef>
          </c:val>
        </c:ser>
        <c:ser>
          <c:idx val="1"/>
          <c:order val="1"/>
          <c:tx>
            <c:strRef>
              <c:f>graf7_data!$D$3</c:f>
              <c:strCache>
                <c:ptCount val="1"/>
                <c:pt idx="0">
                  <c:v>2019</c:v>
                </c:pt>
              </c:strCache>
            </c:strRef>
          </c:tx>
          <c:spPr>
            <a:pattFill prst="trellis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graf7_data!$A$4:$B$11</c:f>
              <c:strCache>
                <c:ptCount val="8"/>
                <c:pt idx="0">
                  <c:v>1-9</c:v>
                </c:pt>
                <c:pt idx="1">
                  <c:v>10-19</c:v>
                </c:pt>
                <c:pt idx="2">
                  <c:v>20-49</c:v>
                </c:pt>
                <c:pt idx="3">
                  <c:v>50-99</c:v>
                </c:pt>
                <c:pt idx="4">
                  <c:v>100-249</c:v>
                </c:pt>
                <c:pt idx="5">
                  <c:v>250-499</c:v>
                </c:pt>
                <c:pt idx="6">
                  <c:v>500-999</c:v>
                </c:pt>
                <c:pt idx="7">
                  <c:v>1000 &lt;</c:v>
                </c:pt>
              </c:strCache>
            </c:strRef>
          </c:cat>
          <c:val>
            <c:numRef>
              <c:f>graf7_data!$D$4:$D$11</c:f>
              <c:numCache>
                <c:formatCode>#,##0</c:formatCode>
                <c:ptCount val="8"/>
                <c:pt idx="0">
                  <c:v>1467.87786825136</c:v>
                </c:pt>
                <c:pt idx="1">
                  <c:v>1461.89474341814</c:v>
                </c:pt>
                <c:pt idx="2">
                  <c:v>1568.2563177506099</c:v>
                </c:pt>
                <c:pt idx="3">
                  <c:v>1661.8372476311699</c:v>
                </c:pt>
                <c:pt idx="4">
                  <c:v>1796.3381573270599</c:v>
                </c:pt>
                <c:pt idx="5">
                  <c:v>1824.75615921437</c:v>
                </c:pt>
                <c:pt idx="6">
                  <c:v>1892.72976772741</c:v>
                </c:pt>
                <c:pt idx="7">
                  <c:v>2024.9642680750801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0"/>
        <c:axId val="177673088"/>
        <c:axId val="177673648"/>
      </c:barChart>
      <c:lineChart>
        <c:grouping val="standard"/>
        <c:varyColors val="0"/>
        <c:ser>
          <c:idx val="3"/>
          <c:order val="3"/>
          <c:tx>
            <c:strRef>
              <c:f>graf7_data!$F$3</c:f>
              <c:strCache>
                <c:ptCount val="1"/>
                <c:pt idx="0">
                  <c:v>Priemer za SR 2019 / Average of the SR 2019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Pt>
            <c:idx val="3"/>
            <c:bubble3D val="0"/>
            <c:spPr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3087527881540399E-2"/>
                  <c:y val="3.8631898285441592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spc="-2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 spc="-20" baseline="0"/>
                      <a:t>1 702 EUR</a:t>
                    </a:r>
                  </a:p>
                </c:rich>
              </c:tx>
              <c:numFmt formatCode="#,##0.00" sourceLinked="0"/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8188177684505147E-2"/>
                  <c:y val="-3.0250145433391593E-2"/>
                </c:manualLayout>
              </c:layout>
              <c:numFmt formatCode="#,##0.00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900" b="1" i="0" u="none" strike="noStrike" spc="-2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solidFill>
                <a:sysClr val="window" lastClr="FFFFFF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spc="-2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graf7_data!$A$4:$B$11</c:f>
              <c:strCache>
                <c:ptCount val="8"/>
                <c:pt idx="0">
                  <c:v>1-9</c:v>
                </c:pt>
                <c:pt idx="1">
                  <c:v>10-19</c:v>
                </c:pt>
                <c:pt idx="2">
                  <c:v>20-49</c:v>
                </c:pt>
                <c:pt idx="3">
                  <c:v>50-99</c:v>
                </c:pt>
                <c:pt idx="4">
                  <c:v>100-249</c:v>
                </c:pt>
                <c:pt idx="5">
                  <c:v>250-499</c:v>
                </c:pt>
                <c:pt idx="6">
                  <c:v>500-999</c:v>
                </c:pt>
                <c:pt idx="7">
                  <c:v>1000 &lt;</c:v>
                </c:pt>
              </c:strCache>
            </c:strRef>
          </c:cat>
          <c:val>
            <c:numRef>
              <c:f>graf7_data!$F$4:$F$11</c:f>
              <c:numCache>
                <c:formatCode>#,##0</c:formatCode>
                <c:ptCount val="8"/>
                <c:pt idx="0">
                  <c:v>1702</c:v>
                </c:pt>
                <c:pt idx="1">
                  <c:v>1702</c:v>
                </c:pt>
                <c:pt idx="2">
                  <c:v>1702</c:v>
                </c:pt>
                <c:pt idx="3">
                  <c:v>1702</c:v>
                </c:pt>
                <c:pt idx="4">
                  <c:v>1702</c:v>
                </c:pt>
                <c:pt idx="5">
                  <c:v>1702</c:v>
                </c:pt>
                <c:pt idx="6">
                  <c:v>1702</c:v>
                </c:pt>
                <c:pt idx="7">
                  <c:v>1702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73088"/>
        <c:axId val="177673648"/>
      </c:lineChart>
      <c:lineChart>
        <c:grouping val="standard"/>
        <c:varyColors val="0"/>
        <c:ser>
          <c:idx val="2"/>
          <c:order val="2"/>
          <c:tx>
            <c:strRef>
              <c:f>graf7_data!$E$3</c:f>
              <c:strCache>
                <c:ptCount val="1"/>
                <c:pt idx="0">
                  <c:v>Tempo prírastku / Growth rate 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1.7493990725562035E-2"/>
                  <c:y val="-3.239104202883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078369905956112E-2"/>
                  <c:y val="-3.20855614973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078369905956192E-2"/>
                  <c:y val="-3.5650623885918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898641588296712E-2"/>
                  <c:y val="-3.5650623885918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71612678509348E-2"/>
                  <c:y val="-3.20855614973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5078369905956216E-2"/>
                  <c:y val="-3.5650623885918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325670498084311E-2"/>
                  <c:y val="-3.20855614973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94358000471783E-2"/>
                  <c:y val="-5.3170262808058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graf7_data!$A$4:$B$11</c:f>
              <c:strCache>
                <c:ptCount val="8"/>
                <c:pt idx="0">
                  <c:v>1-9</c:v>
                </c:pt>
                <c:pt idx="1">
                  <c:v>10-19</c:v>
                </c:pt>
                <c:pt idx="2">
                  <c:v>20-49</c:v>
                </c:pt>
                <c:pt idx="3">
                  <c:v>50-99</c:v>
                </c:pt>
                <c:pt idx="4">
                  <c:v>100-249</c:v>
                </c:pt>
                <c:pt idx="5">
                  <c:v>250-499</c:v>
                </c:pt>
                <c:pt idx="6">
                  <c:v>500-999</c:v>
                </c:pt>
                <c:pt idx="7">
                  <c:v>1000 &lt;</c:v>
                </c:pt>
              </c:strCache>
            </c:strRef>
          </c:cat>
          <c:val>
            <c:numRef>
              <c:f>graf7_data!$E$4:$E$11</c:f>
              <c:numCache>
                <c:formatCode>0.0%</c:formatCode>
                <c:ptCount val="8"/>
                <c:pt idx="0">
                  <c:v>0.11791098755187557</c:v>
                </c:pt>
                <c:pt idx="1">
                  <c:v>4.2374658097021456E-2</c:v>
                </c:pt>
                <c:pt idx="2">
                  <c:v>8.881330391360942E-2</c:v>
                </c:pt>
                <c:pt idx="3">
                  <c:v>7.3173889176743057E-2</c:v>
                </c:pt>
                <c:pt idx="4">
                  <c:v>7.4365991126418063E-2</c:v>
                </c:pt>
                <c:pt idx="5">
                  <c:v>9.6083255595981409E-2</c:v>
                </c:pt>
                <c:pt idx="6">
                  <c:v>7.4876651844257403E-2</c:v>
                </c:pt>
                <c:pt idx="7">
                  <c:v>7.3535469266738707E-2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74208"/>
        <c:axId val="177674768"/>
      </c:lineChart>
      <c:catAx>
        <c:axId val="17767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7673648"/>
        <c:crosses val="autoZero"/>
        <c:auto val="1"/>
        <c:lblAlgn val="ctr"/>
        <c:lblOffset val="100"/>
        <c:noMultiLvlLbl val="0"/>
      </c:catAx>
      <c:valAx>
        <c:axId val="177673648"/>
        <c:scaling>
          <c:orientation val="minMax"/>
          <c:max val="220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7673088"/>
        <c:crosses val="autoZero"/>
        <c:crossBetween val="between"/>
        <c:majorUnit val="200"/>
      </c:valAx>
      <c:catAx>
        <c:axId val="177674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7674768"/>
        <c:crosses val="autoZero"/>
        <c:auto val="1"/>
        <c:lblAlgn val="ctr"/>
        <c:lblOffset val="100"/>
        <c:noMultiLvlLbl val="0"/>
      </c:catAx>
      <c:valAx>
        <c:axId val="177674768"/>
        <c:scaling>
          <c:orientation val="minMax"/>
          <c:max val="0.2"/>
          <c:min val="-0.8"/>
        </c:scaling>
        <c:delete val="0"/>
        <c:axPos val="r"/>
        <c:numFmt formatCode="0.0\ 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7674208"/>
        <c:crosses val="max"/>
        <c:crossBetween val="between"/>
        <c:majorUnit val="0.1"/>
        <c:minorUnit val="2.0000000000000011E-2"/>
      </c:valAx>
      <c:spPr>
        <a:noFill/>
        <a:ln w="12700"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9.9465570216692181E-2"/>
          <c:y val="0.92301763806241777"/>
          <c:w val="0.80290979301568577"/>
          <c:h val="5.4985874857245896E-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85000"/>
            </a:schemeClr>
          </a:solidFill>
        </a:ln>
        <a:effectLst/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G6 Dynamika mesačných nákladov práce na zamestnanca podľa krajov</a:t>
            </a:r>
          </a:p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Dynamics of monthly labour costs per employee by regions</a:t>
            </a:r>
          </a:p>
        </c:rich>
      </c:tx>
      <c:layout>
        <c:manualLayout>
          <c:xMode val="edge"/>
          <c:yMode val="edge"/>
          <c:x val="0.25141444910627048"/>
          <c:y val="5.675775822139881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57733750434491"/>
          <c:y val="0.14289712345034691"/>
          <c:w val="0.76013120548968949"/>
          <c:h val="0.762704024559024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graf6_data!$B$4</c:f>
              <c:strCache>
                <c:ptCount val="1"/>
                <c:pt idx="0">
                  <c:v>2018</c:v>
                </c:pt>
              </c:strCache>
            </c:strRef>
          </c:tx>
          <c:spPr>
            <a:pattFill prst="pct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graf6_data!$A$5:$A$12</c:f>
              <c:strCache>
                <c:ptCount val="8"/>
                <c:pt idx="0">
                  <c:v>Bratislavský</c:v>
                </c:pt>
                <c:pt idx="1">
                  <c:v>Trnavský</c:v>
                </c:pt>
                <c:pt idx="2">
                  <c:v>Trenčiansky</c:v>
                </c:pt>
                <c:pt idx="3">
                  <c:v>Nitriansky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Prešovský</c:v>
                </c:pt>
                <c:pt idx="7">
                  <c:v>Košický</c:v>
                </c:pt>
              </c:strCache>
            </c:strRef>
          </c:cat>
          <c:val>
            <c:numRef>
              <c:f>graf6_data!$B$5:$B$12</c:f>
              <c:numCache>
                <c:formatCode>#,##0</c:formatCode>
                <c:ptCount val="8"/>
                <c:pt idx="0">
                  <c:v>1996.6680831465101</c:v>
                </c:pt>
                <c:pt idx="1">
                  <c:v>1515.41391124048</c:v>
                </c:pt>
                <c:pt idx="2">
                  <c:v>1489.590455303</c:v>
                </c:pt>
                <c:pt idx="3">
                  <c:v>1419.04052306022</c:v>
                </c:pt>
                <c:pt idx="4">
                  <c:v>1461.43838558835</c:v>
                </c:pt>
                <c:pt idx="5">
                  <c:v>1407.80214320141</c:v>
                </c:pt>
                <c:pt idx="6">
                  <c:v>1243.2175254932599</c:v>
                </c:pt>
                <c:pt idx="7">
                  <c:v>1482.9728656407599</c:v>
                </c:pt>
              </c:numCache>
            </c:numRef>
          </c:val>
        </c:ser>
        <c:ser>
          <c:idx val="1"/>
          <c:order val="1"/>
          <c:tx>
            <c:strRef>
              <c:f>graf6_data!$C$4</c:f>
              <c:strCache>
                <c:ptCount val="1"/>
                <c:pt idx="0">
                  <c:v>2019</c:v>
                </c:pt>
              </c:strCache>
            </c:strRef>
          </c:tx>
          <c:spPr>
            <a:pattFill prst="trellis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graf6_data!$A$5:$A$12</c:f>
              <c:strCache>
                <c:ptCount val="8"/>
                <c:pt idx="0">
                  <c:v>Bratislavský</c:v>
                </c:pt>
                <c:pt idx="1">
                  <c:v>Trnavský</c:v>
                </c:pt>
                <c:pt idx="2">
                  <c:v>Trenčiansky</c:v>
                </c:pt>
                <c:pt idx="3">
                  <c:v>Nitriansky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Prešovský</c:v>
                </c:pt>
                <c:pt idx="7">
                  <c:v>Košický</c:v>
                </c:pt>
              </c:strCache>
            </c:strRef>
          </c:cat>
          <c:val>
            <c:numRef>
              <c:f>graf6_data!$C$5:$C$12</c:f>
              <c:numCache>
                <c:formatCode>#,##0</c:formatCode>
                <c:ptCount val="8"/>
                <c:pt idx="0">
                  <c:v>2133.88695746761</c:v>
                </c:pt>
                <c:pt idx="1">
                  <c:v>1606.6520859572199</c:v>
                </c:pt>
                <c:pt idx="2">
                  <c:v>1599.08977194617</c:v>
                </c:pt>
                <c:pt idx="3">
                  <c:v>1516.6838894733401</c:v>
                </c:pt>
                <c:pt idx="4">
                  <c:v>1576.12099828946</c:v>
                </c:pt>
                <c:pt idx="5">
                  <c:v>1473.5741227835199</c:v>
                </c:pt>
                <c:pt idx="6">
                  <c:v>1345.77486628978</c:v>
                </c:pt>
                <c:pt idx="7">
                  <c:v>1554.4663171258101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0"/>
        <c:axId val="178132928"/>
        <c:axId val="178133488"/>
      </c:barChart>
      <c:lineChart>
        <c:grouping val="standard"/>
        <c:varyColors val="0"/>
        <c:ser>
          <c:idx val="3"/>
          <c:order val="3"/>
          <c:tx>
            <c:strRef>
              <c:f>graf6_data!$E$4</c:f>
              <c:strCache>
                <c:ptCount val="1"/>
                <c:pt idx="0">
                  <c:v>Priemer za SR 2019/ Average of the SR 2019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36911988802033"/>
                  <c:y val="3.1827790182943551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  1 702 EUR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825517649221705E-2"/>
                      <c:h val="6.1586233507926046E-2"/>
                    </c:manualLayout>
                  </c15:layout>
                </c:ext>
              </c:extLst>
            </c:dLbl>
            <c:dLbl>
              <c:idx val="17"/>
              <c:layout>
                <c:manualLayout>
                  <c:x val="-1.8188177684505129E-2"/>
                  <c:y val="-3.0250145433391575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graf6_data!$A$5:$A$12</c:f>
              <c:strCache>
                <c:ptCount val="8"/>
                <c:pt idx="0">
                  <c:v>Bratislavský</c:v>
                </c:pt>
                <c:pt idx="1">
                  <c:v>Trnavský</c:v>
                </c:pt>
                <c:pt idx="2">
                  <c:v>Trenčiansky</c:v>
                </c:pt>
                <c:pt idx="3">
                  <c:v>Nitriansky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Prešovský</c:v>
                </c:pt>
                <c:pt idx="7">
                  <c:v>Košický</c:v>
                </c:pt>
              </c:strCache>
            </c:strRef>
          </c:cat>
          <c:val>
            <c:numRef>
              <c:f>graf6_data!$E$5:$E$12</c:f>
              <c:numCache>
                <c:formatCode>#,##0</c:formatCode>
                <c:ptCount val="8"/>
                <c:pt idx="0">
                  <c:v>1702</c:v>
                </c:pt>
                <c:pt idx="1">
                  <c:v>1702</c:v>
                </c:pt>
                <c:pt idx="2">
                  <c:v>1702</c:v>
                </c:pt>
                <c:pt idx="3">
                  <c:v>1702</c:v>
                </c:pt>
                <c:pt idx="4">
                  <c:v>1702</c:v>
                </c:pt>
                <c:pt idx="5">
                  <c:v>1702</c:v>
                </c:pt>
                <c:pt idx="6">
                  <c:v>1702</c:v>
                </c:pt>
                <c:pt idx="7">
                  <c:v>1702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32928"/>
        <c:axId val="178133488"/>
      </c:lineChart>
      <c:lineChart>
        <c:grouping val="standard"/>
        <c:varyColors val="0"/>
        <c:ser>
          <c:idx val="2"/>
          <c:order val="2"/>
          <c:tx>
            <c:strRef>
              <c:f>graf6_data!$D$4</c:f>
              <c:strCache>
                <c:ptCount val="1"/>
                <c:pt idx="0">
                  <c:v>Tempo prírastku / Growth rate </c:v>
                </c:pt>
              </c:strCache>
            </c:strRef>
          </c:tx>
          <c:spPr>
            <a:ln w="9525" cmpd="dbl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8.4191409150890031E-3"/>
                  <c:y val="-3.1880910408586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026068821689271E-2"/>
                  <c:y val="-3.529411764705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635731664928786E-2"/>
                  <c:y val="-4.3137254901960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197080291970847E-2"/>
                  <c:y val="-3.529411764705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16405978449801E-2"/>
                  <c:y val="-4.3137254901960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806743135210296E-2"/>
                  <c:y val="-4.705882352941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026068821689271E-2"/>
                  <c:y val="-4.3137254901960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5026068821689382E-2"/>
                  <c:y val="-4.3137254901960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graf6_data!$A$5:$A$12</c:f>
              <c:strCache>
                <c:ptCount val="8"/>
                <c:pt idx="0">
                  <c:v>Bratislavský</c:v>
                </c:pt>
                <c:pt idx="1">
                  <c:v>Trnavský</c:v>
                </c:pt>
                <c:pt idx="2">
                  <c:v>Trenčiansky</c:v>
                </c:pt>
                <c:pt idx="3">
                  <c:v>Nitriansky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Prešovský</c:v>
                </c:pt>
                <c:pt idx="7">
                  <c:v>Košický</c:v>
                </c:pt>
              </c:strCache>
            </c:strRef>
          </c:cat>
          <c:val>
            <c:numRef>
              <c:f>graf6_data!$D$5:$D$12</c:f>
              <c:numCache>
                <c:formatCode>0.0%</c:formatCode>
                <c:ptCount val="8"/>
                <c:pt idx="0">
                  <c:v>6.8723928368133791E-2</c:v>
                </c:pt>
                <c:pt idx="1">
                  <c:v>6.0206768619442519E-2</c:v>
                </c:pt>
                <c:pt idx="2">
                  <c:v>7.3509679290269414E-2</c:v>
                </c:pt>
                <c:pt idx="3">
                  <c:v>6.8809427797416278E-2</c:v>
                </c:pt>
                <c:pt idx="4">
                  <c:v>7.8472424039239153E-2</c:v>
                </c:pt>
                <c:pt idx="5">
                  <c:v>4.671961887523568E-2</c:v>
                </c:pt>
                <c:pt idx="6">
                  <c:v>8.2493480580423162E-2</c:v>
                </c:pt>
                <c:pt idx="7">
                  <c:v>4.8209547957008159E-2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34048"/>
        <c:axId val="178134608"/>
      </c:lineChart>
      <c:catAx>
        <c:axId val="1781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8133488"/>
        <c:crosses val="autoZero"/>
        <c:auto val="1"/>
        <c:lblAlgn val="ctr"/>
        <c:lblOffset val="100"/>
        <c:noMultiLvlLbl val="0"/>
      </c:catAx>
      <c:valAx>
        <c:axId val="178133488"/>
        <c:scaling>
          <c:orientation val="minMax"/>
          <c:max val="220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8132928"/>
        <c:crosses val="autoZero"/>
        <c:crossBetween val="between"/>
        <c:majorUnit val="200"/>
      </c:valAx>
      <c:catAx>
        <c:axId val="17813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8134608"/>
        <c:crosses val="autoZero"/>
        <c:auto val="1"/>
        <c:lblAlgn val="ctr"/>
        <c:lblOffset val="100"/>
        <c:noMultiLvlLbl val="0"/>
      </c:catAx>
      <c:valAx>
        <c:axId val="178134608"/>
        <c:scaling>
          <c:orientation val="minMax"/>
          <c:max val="0.2"/>
          <c:min val="-0.8"/>
        </c:scaling>
        <c:delete val="0"/>
        <c:axPos val="r"/>
        <c:numFmt formatCode="0.0\ 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8134048"/>
        <c:crosses val="max"/>
        <c:crossBetween val="between"/>
        <c:majorUnit val="0.1"/>
      </c:valAx>
      <c:spPr>
        <a:ln w="12700">
          <a:solidFill>
            <a:schemeClr val="bg1">
              <a:lumMod val="75000"/>
            </a:schemeClr>
          </a:solidFill>
        </a:ln>
      </c:spPr>
    </c:plotArea>
    <c:plotVisOnly val="1"/>
    <c:dispBlanksAs val="zero"/>
    <c:showDLblsOverMax val="0"/>
  </c:chart>
  <c:spPr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G9 Dynamika mesačných nákladov práce na zamestnanca podľa vybraných právnych fori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em</a:t>
            </a:r>
          </a:p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Dynamics of monthly labour costs per employee by selected legal types</a:t>
            </a:r>
          </a:p>
        </c:rich>
      </c:tx>
      <c:layout>
        <c:manualLayout>
          <c:xMode val="edge"/>
          <c:yMode val="edge"/>
          <c:x val="0.20541049923618512"/>
          <c:y val="2.42212264903351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66861391542357"/>
          <c:y val="0.15832279869125948"/>
          <c:w val="0.77222027497346635"/>
          <c:h val="0.6423775932118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graf9_data!$C$1</c:f>
              <c:strCache>
                <c:ptCount val="1"/>
                <c:pt idx="0">
                  <c:v>2018</c:v>
                </c:pt>
              </c:strCache>
            </c:strRef>
          </c:tx>
          <c:spPr>
            <a:pattFill prst="dashVert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graf9_data!$A$2:$B$8</c:f>
              <c:strCache>
                <c:ptCount val="7"/>
                <c:pt idx="0">
                  <c:v>Verej. obchod. spoloč.               Public commer. comp.</c:v>
                </c:pt>
                <c:pt idx="1">
                  <c:v>Spoloč. s ruč. obmedz.            Limited liability comp.</c:v>
                </c:pt>
                <c:pt idx="2">
                  <c:v>Akciová spoloč.                     Joint stock company</c:v>
                </c:pt>
                <c:pt idx="3">
                  <c:v>Poľnoh. družstvo                  Agricult. cooperative</c:v>
                </c:pt>
                <c:pt idx="4">
                  <c:v>Štátny podnik                          State enterprise</c:v>
                </c:pt>
                <c:pt idx="5">
                  <c:v>Rozpočtová organiz.   Budgetary organiz.</c:v>
                </c:pt>
                <c:pt idx="6">
                  <c:v>Príspevková organiz.   Subsidised organiz.</c:v>
                </c:pt>
              </c:strCache>
            </c:strRef>
          </c:cat>
          <c:val>
            <c:numRef>
              <c:f>graf9_data!$C$2:$C$8</c:f>
              <c:numCache>
                <c:formatCode>#,##0</c:formatCode>
                <c:ptCount val="7"/>
                <c:pt idx="0">
                  <c:v>1343.1594513801899</c:v>
                </c:pt>
                <c:pt idx="1">
                  <c:v>1535.1888518087001</c:v>
                </c:pt>
                <c:pt idx="2">
                  <c:v>1898.7457248629</c:v>
                </c:pt>
                <c:pt idx="3">
                  <c:v>1230.6980965610101</c:v>
                </c:pt>
                <c:pt idx="4">
                  <c:v>1672.97881793643</c:v>
                </c:pt>
                <c:pt idx="5">
                  <c:v>1486.5174179918299</c:v>
                </c:pt>
                <c:pt idx="6">
                  <c:v>1573.3940035242599</c:v>
                </c:pt>
              </c:numCache>
            </c:numRef>
          </c:val>
        </c:ser>
        <c:ser>
          <c:idx val="1"/>
          <c:order val="1"/>
          <c:tx>
            <c:strRef>
              <c:f>graf9_data!$D$1</c:f>
              <c:strCache>
                <c:ptCount val="1"/>
                <c:pt idx="0">
                  <c:v>2019</c:v>
                </c:pt>
              </c:strCache>
            </c:strRef>
          </c:tx>
          <c:spPr>
            <a:pattFill prst="trellis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graf9_data!$A$2:$B$8</c:f>
              <c:strCache>
                <c:ptCount val="7"/>
                <c:pt idx="0">
                  <c:v>Verej. obchod. spoloč.               Public commer. comp.</c:v>
                </c:pt>
                <c:pt idx="1">
                  <c:v>Spoloč. s ruč. obmedz.            Limited liability comp.</c:v>
                </c:pt>
                <c:pt idx="2">
                  <c:v>Akciová spoloč.                     Joint stock company</c:v>
                </c:pt>
                <c:pt idx="3">
                  <c:v>Poľnoh. družstvo                  Agricult. cooperative</c:v>
                </c:pt>
                <c:pt idx="4">
                  <c:v>Štátny podnik                          State enterprise</c:v>
                </c:pt>
                <c:pt idx="5">
                  <c:v>Rozpočtová organiz.   Budgetary organiz.</c:v>
                </c:pt>
                <c:pt idx="6">
                  <c:v>Príspevková organiz.   Subsidised organiz.</c:v>
                </c:pt>
              </c:strCache>
            </c:strRef>
          </c:cat>
          <c:val>
            <c:numRef>
              <c:f>graf9_data!$D$2:$D$8</c:f>
              <c:numCache>
                <c:formatCode>#,##0</c:formatCode>
                <c:ptCount val="7"/>
                <c:pt idx="0">
                  <c:v>1392.6232841364399</c:v>
                </c:pt>
                <c:pt idx="1">
                  <c:v>1612.8287626244701</c:v>
                </c:pt>
                <c:pt idx="2">
                  <c:v>2024.17257024078</c:v>
                </c:pt>
                <c:pt idx="3">
                  <c:v>1338.9566290719899</c:v>
                </c:pt>
                <c:pt idx="4">
                  <c:v>1773.8333528578701</c:v>
                </c:pt>
                <c:pt idx="5">
                  <c:v>1674.72250428184</c:v>
                </c:pt>
                <c:pt idx="6">
                  <c:v>1737.9936081759399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axId val="178139088"/>
        <c:axId val="178139648"/>
      </c:barChart>
      <c:lineChart>
        <c:grouping val="standard"/>
        <c:varyColors val="0"/>
        <c:ser>
          <c:idx val="3"/>
          <c:order val="3"/>
          <c:tx>
            <c:strRef>
              <c:f>graf9_data!$F$1</c:f>
              <c:strCache>
                <c:ptCount val="1"/>
                <c:pt idx="0">
                  <c:v>Priemer za SR 2019/ Average of the SR 2019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1954022988505843E-2"/>
                  <c:y val="6.7090384420179519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1 702 EUR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0952533754597345E-2"/>
                  <c:y val="-3.062539705207102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sk-SK" sz="900" b="1"/>
                      <a:t>1 124 Eur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8188177684505157E-2"/>
                  <c:y val="-3.0250145433391603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graf9_data!$A$2:$B$8</c:f>
              <c:strCache>
                <c:ptCount val="7"/>
                <c:pt idx="0">
                  <c:v>Verej. obchod. spoloč.               Public commer. comp.</c:v>
                </c:pt>
                <c:pt idx="1">
                  <c:v>Spoloč. s ruč. obmedz.            Limited liability comp.</c:v>
                </c:pt>
                <c:pt idx="2">
                  <c:v>Akciová spoloč.                     Joint stock company</c:v>
                </c:pt>
                <c:pt idx="3">
                  <c:v>Poľnoh. družstvo                  Agricult. cooperative</c:v>
                </c:pt>
                <c:pt idx="4">
                  <c:v>Štátny podnik                          State enterprise</c:v>
                </c:pt>
                <c:pt idx="5">
                  <c:v>Rozpočtová organiz.   Budgetary organiz.</c:v>
                </c:pt>
                <c:pt idx="6">
                  <c:v>Príspevková organiz.   Subsidised organiz.</c:v>
                </c:pt>
              </c:strCache>
            </c:strRef>
          </c:cat>
          <c:val>
            <c:numRef>
              <c:f>graf9_data!$F$2:$F$8</c:f>
              <c:numCache>
                <c:formatCode>#,##0</c:formatCode>
                <c:ptCount val="7"/>
                <c:pt idx="0">
                  <c:v>1702</c:v>
                </c:pt>
                <c:pt idx="1">
                  <c:v>1702</c:v>
                </c:pt>
                <c:pt idx="2">
                  <c:v>1702</c:v>
                </c:pt>
                <c:pt idx="3">
                  <c:v>1702</c:v>
                </c:pt>
                <c:pt idx="4">
                  <c:v>1702</c:v>
                </c:pt>
                <c:pt idx="5">
                  <c:v>1702</c:v>
                </c:pt>
                <c:pt idx="6">
                  <c:v>1702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39088"/>
        <c:axId val="178139648"/>
      </c:lineChart>
      <c:lineChart>
        <c:grouping val="standard"/>
        <c:varyColors val="0"/>
        <c:ser>
          <c:idx val="2"/>
          <c:order val="2"/>
          <c:tx>
            <c:strRef>
              <c:f>graf9_data!$E$1</c:f>
              <c:strCache>
                <c:ptCount val="1"/>
                <c:pt idx="0">
                  <c:v>Tempo prírastku / Growth rate 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647161267850923E-2"/>
                  <c:y val="-3.3149171270718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98641588296792E-2"/>
                  <c:y val="-4.419889502762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010797631487286E-2"/>
                  <c:y val="-4.7882136279926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685127133402994E-2"/>
                  <c:y val="-3.3149171270718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898641588296792E-2"/>
                  <c:y val="-3.3149171270718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5078369905956216E-2"/>
                  <c:y val="-4.4198895027624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0898641588296792E-2"/>
                  <c:y val="-3.3149171270718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graf9_data!$A$2:$B$8</c:f>
              <c:strCache>
                <c:ptCount val="7"/>
                <c:pt idx="0">
                  <c:v>Verej. obchod. spoloč.               Public commer. comp.</c:v>
                </c:pt>
                <c:pt idx="1">
                  <c:v>Spoloč. s ruč. obmedz.            Limited liability comp.</c:v>
                </c:pt>
                <c:pt idx="2">
                  <c:v>Akciová spoloč.                     Joint stock company</c:v>
                </c:pt>
                <c:pt idx="3">
                  <c:v>Poľnoh. družstvo                  Agricult. cooperative</c:v>
                </c:pt>
                <c:pt idx="4">
                  <c:v>Štátny podnik                          State enterprise</c:v>
                </c:pt>
                <c:pt idx="5">
                  <c:v>Rozpočtová organiz.   Budgetary organiz.</c:v>
                </c:pt>
                <c:pt idx="6">
                  <c:v>Príspevková organiz.   Subsidised organiz.</c:v>
                </c:pt>
              </c:strCache>
            </c:strRef>
          </c:cat>
          <c:val>
            <c:numRef>
              <c:f>graf9_data!$E$2:$E$8</c:f>
              <c:numCache>
                <c:formatCode>0.0%</c:formatCode>
                <c:ptCount val="7"/>
                <c:pt idx="0">
                  <c:v>3.6826478572906884E-2</c:v>
                </c:pt>
                <c:pt idx="1">
                  <c:v>5.0573524374084355E-2</c:v>
                </c:pt>
                <c:pt idx="2">
                  <c:v>6.6057736818307511E-2</c:v>
                </c:pt>
                <c:pt idx="3">
                  <c:v>8.7965141746372266E-2</c:v>
                </c:pt>
                <c:pt idx="4">
                  <c:v>6.0284406377506317E-2</c:v>
                </c:pt>
                <c:pt idx="5">
                  <c:v>0.12660805989361412</c:v>
                </c:pt>
                <c:pt idx="6">
                  <c:v>0.10461435869400271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40208"/>
        <c:axId val="178315120"/>
      </c:lineChart>
      <c:catAx>
        <c:axId val="17813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Narrow"/>
                <a:cs typeface="Arial" panose="020B0604020202020204" pitchFamily="34" charset="0"/>
              </a:defRPr>
            </a:pPr>
            <a:endParaRPr lang="sk-SK"/>
          </a:p>
        </c:txPr>
        <c:crossAx val="178139648"/>
        <c:crosses val="autoZero"/>
        <c:auto val="1"/>
        <c:lblAlgn val="ctr"/>
        <c:lblOffset val="100"/>
        <c:noMultiLvlLbl val="0"/>
      </c:catAx>
      <c:valAx>
        <c:axId val="178139648"/>
        <c:scaling>
          <c:orientation val="minMax"/>
          <c:max val="220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8139088"/>
        <c:crosses val="autoZero"/>
        <c:crossBetween val="between"/>
        <c:majorUnit val="200"/>
      </c:valAx>
      <c:catAx>
        <c:axId val="178140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8315120"/>
        <c:crosses val="autoZero"/>
        <c:auto val="1"/>
        <c:lblAlgn val="ctr"/>
        <c:lblOffset val="100"/>
        <c:noMultiLvlLbl val="0"/>
      </c:catAx>
      <c:valAx>
        <c:axId val="178315120"/>
        <c:scaling>
          <c:orientation val="minMax"/>
          <c:max val="0.2"/>
          <c:min val="-0.8"/>
        </c:scaling>
        <c:delete val="0"/>
        <c:axPos val="r"/>
        <c:numFmt formatCode="0.0\ 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8140208"/>
        <c:crosses val="max"/>
        <c:crossBetween val="between"/>
      </c:valAx>
      <c:spPr>
        <a:noFill/>
        <a:ln w="12700"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2429667294723"/>
          <c:y val="0.9249213323472687"/>
          <c:w val="0.75414629597632576"/>
          <c:h val="5.6148257710880056E-2"/>
        </c:manualLayout>
      </c:layout>
      <c:overlay val="0"/>
      <c:spPr>
        <a:noFill/>
        <a:ln w="3175">
          <a:solidFill>
            <a:schemeClr val="bg1">
              <a:lumMod val="75000"/>
            </a:schemeClr>
          </a:solidFill>
        </a:ln>
        <a:effectLst/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G8 Dynamika mesačných nákladov práce na zamestnanca podľa vybraných druhov vlastníctva</a:t>
            </a:r>
          </a:p>
          <a:p>
            <a:pPr algn="l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Dynamics of monthly labour costs per employee by selected types of ownership</a:t>
            </a:r>
          </a:p>
        </c:rich>
      </c:tx>
      <c:layout>
        <c:manualLayout>
          <c:xMode val="edge"/>
          <c:yMode val="edge"/>
          <c:x val="0.19287131428320667"/>
          <c:y val="9.240024772184374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66861391542357"/>
          <c:y val="0.15832279869125948"/>
          <c:w val="0.76943378942835849"/>
          <c:h val="0.67983072340676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graf8_data!$C$1</c:f>
              <c:strCache>
                <c:ptCount val="1"/>
                <c:pt idx="0">
                  <c:v>2018</c:v>
                </c:pt>
              </c:strCache>
            </c:strRef>
          </c:tx>
          <c:spPr>
            <a:pattFill prst="dashVert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graf8_data!$A$2:$B$8</c:f>
              <c:strCache>
                <c:ptCount val="7"/>
                <c:pt idx="0">
                  <c:v>Súkrom. tuzemské   Private inland</c:v>
                </c:pt>
                <c:pt idx="1">
                  <c:v>Družstevné               Cooperat. - owned</c:v>
                </c:pt>
                <c:pt idx="2">
                  <c:v>Štátne                       State-owned</c:v>
                </c:pt>
                <c:pt idx="3">
                  <c:v>Vlastn. územ. samospr.       Municip. - owned</c:v>
                </c:pt>
                <c:pt idx="4">
                  <c:v>Vlastn. združ., polit. strán a cirkví                                 Ownership of assoc.</c:v>
                </c:pt>
                <c:pt idx="5">
                  <c:v>Zahraničné                Foreign</c:v>
                </c:pt>
                <c:pt idx="6">
                  <c:v>Medzin. s prevaž. súkr. sekt.                                            International - private</c:v>
                </c:pt>
              </c:strCache>
            </c:strRef>
          </c:cat>
          <c:val>
            <c:numRef>
              <c:f>graf8_data!$C$2:$C$8</c:f>
              <c:numCache>
                <c:formatCode>#,##0</c:formatCode>
                <c:ptCount val="7"/>
                <c:pt idx="0">
                  <c:v>1342.5033649837701</c:v>
                </c:pt>
                <c:pt idx="1">
                  <c:v>1261.85244432431</c:v>
                </c:pt>
                <c:pt idx="2">
                  <c:v>1755.29146716476</c:v>
                </c:pt>
                <c:pt idx="3">
                  <c:v>1324.58125477258</c:v>
                </c:pt>
                <c:pt idx="4">
                  <c:v>1170.70046240643</c:v>
                </c:pt>
                <c:pt idx="5">
                  <c:v>1969.63353529083</c:v>
                </c:pt>
                <c:pt idx="6">
                  <c:v>1954.9542109690501</c:v>
                </c:pt>
              </c:numCache>
            </c:numRef>
          </c:val>
        </c:ser>
        <c:ser>
          <c:idx val="1"/>
          <c:order val="1"/>
          <c:tx>
            <c:strRef>
              <c:f>graf8_data!$D$1</c:f>
              <c:strCache>
                <c:ptCount val="1"/>
                <c:pt idx="0">
                  <c:v>2019</c:v>
                </c:pt>
              </c:strCache>
            </c:strRef>
          </c:tx>
          <c:spPr>
            <a:pattFill prst="trellis">
              <a:fgClr>
                <a:schemeClr val="tx1">
                  <a:lumMod val="65000"/>
                  <a:lumOff val="35000"/>
                </a:schemeClr>
              </a:fgClr>
              <a:bgClr>
                <a:srgbClr val="FFFFFF"/>
              </a:bgClr>
            </a:pattFill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graf8_data!$A$2:$B$8</c:f>
              <c:strCache>
                <c:ptCount val="7"/>
                <c:pt idx="0">
                  <c:v>Súkrom. tuzemské   Private inland</c:v>
                </c:pt>
                <c:pt idx="1">
                  <c:v>Družstevné               Cooperat. - owned</c:v>
                </c:pt>
                <c:pt idx="2">
                  <c:v>Štátne                       State-owned</c:v>
                </c:pt>
                <c:pt idx="3">
                  <c:v>Vlastn. územ. samospr.       Municip. - owned</c:v>
                </c:pt>
                <c:pt idx="4">
                  <c:v>Vlastn. združ., polit. strán a cirkví                                 Ownership of assoc.</c:v>
                </c:pt>
                <c:pt idx="5">
                  <c:v>Zahraničné                Foreign</c:v>
                </c:pt>
                <c:pt idx="6">
                  <c:v>Medzin. s prevaž. súkr. sekt.                                            International - private</c:v>
                </c:pt>
              </c:strCache>
            </c:strRef>
          </c:cat>
          <c:val>
            <c:numRef>
              <c:f>graf8_data!$D$2:$D$8</c:f>
              <c:numCache>
                <c:formatCode>#,##0</c:formatCode>
                <c:ptCount val="7"/>
                <c:pt idx="0">
                  <c:v>1442.14822767856</c:v>
                </c:pt>
                <c:pt idx="1">
                  <c:v>1376.4718205586601</c:v>
                </c:pt>
                <c:pt idx="2">
                  <c:v>1955.6650135187799</c:v>
                </c:pt>
                <c:pt idx="3">
                  <c:v>1478.6918374311001</c:v>
                </c:pt>
                <c:pt idx="4">
                  <c:v>1291.3327475215301</c:v>
                </c:pt>
                <c:pt idx="5">
                  <c:v>2062.1452552023502</c:v>
                </c:pt>
                <c:pt idx="6">
                  <c:v>2053.1832381283698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axId val="178319600"/>
        <c:axId val="178320160"/>
      </c:barChart>
      <c:lineChart>
        <c:grouping val="standard"/>
        <c:varyColors val="0"/>
        <c:ser>
          <c:idx val="3"/>
          <c:order val="3"/>
          <c:tx>
            <c:strRef>
              <c:f>graf8_data!$F$1</c:f>
              <c:strCache>
                <c:ptCount val="1"/>
                <c:pt idx="0">
                  <c:v>Priemer za SR 2019/ Average of the SR 2019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20236851271437E-2"/>
                  <c:y val="6.1337992863251645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/>
                      <a:t>1 702 EUR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0952533754597345E-2"/>
                  <c:y val="-3.0625397052071037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sk-SK" sz="900" b="1"/>
                      <a:t>1 124 Eur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8188177684505164E-2"/>
                  <c:y val="-3.0250145433391606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graf8_data!$A$2:$B$8</c:f>
              <c:strCache>
                <c:ptCount val="7"/>
                <c:pt idx="0">
                  <c:v>Súkrom. tuzemské   Private inland</c:v>
                </c:pt>
                <c:pt idx="1">
                  <c:v>Družstevné               Cooperat. - owned</c:v>
                </c:pt>
                <c:pt idx="2">
                  <c:v>Štátne                       State-owned</c:v>
                </c:pt>
                <c:pt idx="3">
                  <c:v>Vlastn. územ. samospr.       Municip. - owned</c:v>
                </c:pt>
                <c:pt idx="4">
                  <c:v>Vlastn. združ., polit. strán a cirkví                                 Ownership of assoc.</c:v>
                </c:pt>
                <c:pt idx="5">
                  <c:v>Zahraničné                Foreign</c:v>
                </c:pt>
                <c:pt idx="6">
                  <c:v>Medzin. s prevaž. súkr. sekt.                                            International - private</c:v>
                </c:pt>
              </c:strCache>
            </c:strRef>
          </c:cat>
          <c:val>
            <c:numRef>
              <c:f>graf8_data!$F$2:$F$8</c:f>
              <c:numCache>
                <c:formatCode>#,##0</c:formatCode>
                <c:ptCount val="7"/>
                <c:pt idx="0">
                  <c:v>1702</c:v>
                </c:pt>
                <c:pt idx="1">
                  <c:v>1702</c:v>
                </c:pt>
                <c:pt idx="2">
                  <c:v>1702</c:v>
                </c:pt>
                <c:pt idx="3">
                  <c:v>1702</c:v>
                </c:pt>
                <c:pt idx="4">
                  <c:v>1702</c:v>
                </c:pt>
                <c:pt idx="5">
                  <c:v>1702</c:v>
                </c:pt>
                <c:pt idx="6">
                  <c:v>1702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19600"/>
        <c:axId val="178320160"/>
      </c:lineChart>
      <c:lineChart>
        <c:grouping val="standard"/>
        <c:varyColors val="0"/>
        <c:ser>
          <c:idx val="2"/>
          <c:order val="2"/>
          <c:tx>
            <c:strRef>
              <c:f>graf8_data!$E$1</c:f>
              <c:strCache>
                <c:ptCount val="1"/>
                <c:pt idx="0">
                  <c:v>Tempo prírastku / Growth rate 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4"/>
              <c:layout>
                <c:manualLayout>
                  <c:x val="-3.0741956628462297E-2"/>
                  <c:y val="-5.092689256539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6680653946469856E-2"/>
                  <c:y val="-8.86611224158778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137958460521693E-2"/>
                  <c:y val="-8.1750862602848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graf8_data!$A$2:$B$8</c:f>
              <c:strCache>
                <c:ptCount val="7"/>
                <c:pt idx="0">
                  <c:v>Súkrom. tuzemské   Private inland</c:v>
                </c:pt>
                <c:pt idx="1">
                  <c:v>Družstevné               Cooperat. - owned</c:v>
                </c:pt>
                <c:pt idx="2">
                  <c:v>Štátne                       State-owned</c:v>
                </c:pt>
                <c:pt idx="3">
                  <c:v>Vlastn. územ. samospr.       Municip. - owned</c:v>
                </c:pt>
                <c:pt idx="4">
                  <c:v>Vlastn. združ., polit. strán a cirkví                                 Ownership of assoc.</c:v>
                </c:pt>
                <c:pt idx="5">
                  <c:v>Zahraničné                Foreign</c:v>
                </c:pt>
                <c:pt idx="6">
                  <c:v>Medzin. s prevaž. súkr. sekt.                                            International - private</c:v>
                </c:pt>
              </c:strCache>
            </c:strRef>
          </c:cat>
          <c:val>
            <c:numRef>
              <c:f>graf8_data!$E$2:$E$8</c:f>
              <c:numCache>
                <c:formatCode>0.0%</c:formatCode>
                <c:ptCount val="7"/>
                <c:pt idx="0">
                  <c:v>7.4223175370584427E-2</c:v>
                </c:pt>
                <c:pt idx="1">
                  <c:v>9.0834215006593499E-2</c:v>
                </c:pt>
                <c:pt idx="2">
                  <c:v>0.11415400239919915</c:v>
                </c:pt>
                <c:pt idx="3">
                  <c:v>0.1163466432151643</c:v>
                </c:pt>
                <c:pt idx="4">
                  <c:v>0.103042826913329</c:v>
                </c:pt>
                <c:pt idx="5">
                  <c:v>4.6969001214665074E-2</c:v>
                </c:pt>
                <c:pt idx="6">
                  <c:v>5.0246203521374877E-2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20720"/>
        <c:axId val="178321280"/>
      </c:lineChart>
      <c:catAx>
        <c:axId val="17831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Narrow"/>
                <a:cs typeface="Arial" panose="020B0604020202020204" pitchFamily="34" charset="0"/>
              </a:defRPr>
            </a:pPr>
            <a:endParaRPr lang="sk-SK"/>
          </a:p>
        </c:txPr>
        <c:crossAx val="178320160"/>
        <c:crosses val="autoZero"/>
        <c:auto val="1"/>
        <c:lblAlgn val="ctr"/>
        <c:lblOffset val="100"/>
        <c:noMultiLvlLbl val="0"/>
      </c:catAx>
      <c:valAx>
        <c:axId val="178320160"/>
        <c:scaling>
          <c:orientation val="minMax"/>
          <c:max val="220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dash"/>
            </a:ln>
            <a:effectLst/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8319600"/>
        <c:crosses val="autoZero"/>
        <c:crossBetween val="between"/>
        <c:majorUnit val="200"/>
      </c:valAx>
      <c:catAx>
        <c:axId val="17832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8321280"/>
        <c:crosses val="autoZero"/>
        <c:auto val="1"/>
        <c:lblAlgn val="ctr"/>
        <c:lblOffset val="100"/>
        <c:noMultiLvlLbl val="0"/>
      </c:catAx>
      <c:valAx>
        <c:axId val="178321280"/>
        <c:scaling>
          <c:orientation val="minMax"/>
          <c:max val="0.2"/>
          <c:min val="-0.8"/>
        </c:scaling>
        <c:delete val="0"/>
        <c:axPos val="r"/>
        <c:numFmt formatCode="0.0\ 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78320720"/>
        <c:crosses val="max"/>
        <c:crossBetween val="between"/>
        <c:majorUnit val="0.1"/>
      </c:valAx>
      <c:spPr>
        <a:noFill/>
        <a:ln w="12700">
          <a:solidFill>
            <a:schemeClr val="bg1">
              <a:lumMod val="85000"/>
            </a:schemeClr>
          </a:solidFill>
        </a:ln>
      </c:spPr>
    </c:plotArea>
    <c:plotVisOnly val="1"/>
    <c:dispBlanksAs val="zero"/>
    <c:showDLblsOverMax val="0"/>
  </c:chart>
  <c:spPr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15</xdr:col>
      <xdr:colOff>0</xdr:colOff>
      <xdr:row>40</xdr:row>
      <xdr:rowOff>104775</xdr:rowOff>
    </xdr:to>
    <xdr:graphicFrame macro="">
      <xdr:nvGraphicFramePr>
        <xdr:cNvPr id="2939217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0.94826</cdr:x>
      <cdr:y>0.05723</cdr:y>
    </cdr:from>
    <cdr:to>
      <cdr:x>0.97284</cdr:x>
      <cdr:y>0.09226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8643793" y="376106"/>
          <a:ext cx="224057" cy="230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sk-SK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0.00521</cdr:x>
      <cdr:y>0.00782</cdr:y>
    </cdr:from>
    <cdr:to>
      <cdr:x>0.09477</cdr:x>
      <cdr:y>0.08503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47536" y="40322"/>
          <a:ext cx="816378" cy="3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EUR/zam./mes.</a:t>
          </a:r>
        </a:p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EUR/emp./zam.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19</xdr:row>
      <xdr:rowOff>95250</xdr:rowOff>
    </xdr:from>
    <xdr:to>
      <xdr:col>14</xdr:col>
      <xdr:colOff>209550</xdr:colOff>
      <xdr:row>42</xdr:row>
      <xdr:rowOff>38100</xdr:rowOff>
    </xdr:to>
    <xdr:graphicFrame macro="">
      <xdr:nvGraphicFramePr>
        <xdr:cNvPr id="1031951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381001</xdr:colOff>
      <xdr:row>0</xdr:row>
      <xdr:rowOff>0</xdr:rowOff>
    </xdr:from>
    <xdr:to>
      <xdr:col>14</xdr:col>
      <xdr:colOff>266700</xdr:colOff>
      <xdr:row>19</xdr:row>
      <xdr:rowOff>123825</xdr:rowOff>
    </xdr:to>
    <xdr:graphicFrame macro="">
      <xdr:nvGraphicFramePr>
        <xdr:cNvPr id="1031952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0.87983</cdr:x>
      <cdr:y>0.08882</cdr:y>
    </cdr:from>
    <cdr:to>
      <cdr:x>0.90675</cdr:x>
      <cdr:y>0.1428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8020068" y="310497"/>
          <a:ext cx="245387" cy="188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sk-SK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0.05329</cdr:x>
      <cdr:y>0.05915</cdr:y>
    </cdr:from>
    <cdr:to>
      <cdr:x>0.17345</cdr:x>
      <cdr:y>0.14457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485803" y="210708"/>
          <a:ext cx="1095310" cy="304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800">
              <a:latin typeface="Arial" pitchFamily="34" charset="0"/>
              <a:cs typeface="Arial" pitchFamily="34" charset="0"/>
            </a:rPr>
            <a:t>EUR/zam</a:t>
          </a:r>
          <a:r>
            <a:rPr lang="sk-SK" sz="900">
              <a:latin typeface="Arial" pitchFamily="34" charset="0"/>
              <a:cs typeface="Arial" pitchFamily="34" charset="0"/>
            </a:rPr>
            <a:t>./mes.</a:t>
          </a:r>
        </a:p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  </a:t>
          </a:r>
          <a:r>
            <a:rPr lang="sk-SK" sz="800">
              <a:latin typeface="Arial" pitchFamily="34" charset="0"/>
              <a:cs typeface="Arial" pitchFamily="34" charset="0"/>
            </a:rPr>
            <a:t>EUR/emp./month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0.87324</cdr:x>
      <cdr:y>0.05057</cdr:y>
    </cdr:from>
    <cdr:to>
      <cdr:x>0.89961</cdr:x>
      <cdr:y>0.11317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976589" y="167144"/>
          <a:ext cx="240876" cy="206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sk-SK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0.05735</cdr:x>
      <cdr:y>0.01944</cdr:y>
    </cdr:from>
    <cdr:to>
      <cdr:x>0.16788</cdr:x>
      <cdr:y>0.12392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523878" y="62956"/>
          <a:ext cx="1009634" cy="338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800">
              <a:latin typeface="Arial" pitchFamily="34" charset="0"/>
              <a:cs typeface="Arial" pitchFamily="34" charset="0"/>
            </a:rPr>
            <a:t>EUR/zam</a:t>
          </a:r>
          <a:r>
            <a:rPr lang="sk-SK" sz="900">
              <a:latin typeface="Arial" pitchFamily="34" charset="0"/>
              <a:cs typeface="Arial" pitchFamily="34" charset="0"/>
            </a:rPr>
            <a:t>./mes.</a:t>
          </a:r>
        </a:p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  </a:t>
          </a:r>
          <a:r>
            <a:rPr lang="sk-SK" sz="800">
              <a:latin typeface="Arial" pitchFamily="34" charset="0"/>
              <a:cs typeface="Arial" pitchFamily="34" charset="0"/>
            </a:rPr>
            <a:t>EUR/emp./month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85725</xdr:rowOff>
    </xdr:from>
    <xdr:to>
      <xdr:col>14</xdr:col>
      <xdr:colOff>581025</xdr:colOff>
      <xdr:row>41</xdr:row>
      <xdr:rowOff>133350</xdr:rowOff>
    </xdr:to>
    <xdr:graphicFrame macro="">
      <xdr:nvGraphicFramePr>
        <xdr:cNvPr id="114662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581025</xdr:colOff>
      <xdr:row>20</xdr:row>
      <xdr:rowOff>152400</xdr:rowOff>
    </xdr:to>
    <xdr:graphicFrame macro="">
      <xdr:nvGraphicFramePr>
        <xdr:cNvPr id="1146630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0.89655</cdr:x>
      <cdr:y>0.07804</cdr:y>
    </cdr:from>
    <cdr:to>
      <cdr:x>0.92347</cdr:x>
      <cdr:y>0.13202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8172434" y="269085"/>
          <a:ext cx="245388" cy="18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sk-SK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0.03239</cdr:x>
      <cdr:y>0.04514</cdr:y>
    </cdr:from>
    <cdr:to>
      <cdr:x>0.1442</cdr:x>
      <cdr:y>0.14794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295266" y="156944"/>
          <a:ext cx="1019184" cy="357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EUR/zam./mes.</a:t>
          </a:r>
        </a:p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  EUR/emp./month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0.03239</cdr:x>
      <cdr:y>0.04514</cdr:y>
    </cdr:from>
    <cdr:to>
      <cdr:x>0.1442</cdr:x>
      <cdr:y>0.14794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295266" y="156944"/>
          <a:ext cx="1019184" cy="357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EUR/zam./mes.</a:t>
          </a:r>
        </a:p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  EUR/emp./month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15</xdr:col>
      <xdr:colOff>581025</xdr:colOff>
      <xdr:row>40</xdr:row>
      <xdr:rowOff>133350</xdr:rowOff>
    </xdr:to>
    <xdr:graphicFrame macro="">
      <xdr:nvGraphicFramePr>
        <xdr:cNvPr id="129062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0.95464</cdr:x>
      <cdr:y>0.03836</cdr:y>
    </cdr:from>
    <cdr:to>
      <cdr:x>0.98101</cdr:x>
      <cdr:y>0.0703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8701908" y="254669"/>
          <a:ext cx="240374" cy="212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k-SK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0.01777</cdr:x>
      <cdr:y>0.01873</cdr:y>
    </cdr:from>
    <cdr:to>
      <cdr:x>0.08597</cdr:x>
      <cdr:y>0.07893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1936" y="123824"/>
          <a:ext cx="621672" cy="397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EUR/hod.</a:t>
          </a:r>
        </a:p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EUR/hour</a:t>
          </a:r>
        </a:p>
      </cdr:txBody>
    </cdr:sp>
  </cdr:relSizeAnchor>
  <cdr:relSizeAnchor xmlns:cdr="http://schemas.openxmlformats.org/drawingml/2006/chartDrawing">
    <cdr:from>
      <cdr:x>0.94984</cdr:x>
      <cdr:y>0.04179</cdr:y>
    </cdr:from>
    <cdr:to>
      <cdr:x>0.9791</cdr:x>
      <cdr:y>0.07061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658225" y="276225"/>
          <a:ext cx="2667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/>
            <a:t>%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15</xdr:col>
      <xdr:colOff>590550</xdr:colOff>
      <xdr:row>32</xdr:row>
      <xdr:rowOff>19050</xdr:rowOff>
    </xdr:to>
    <xdr:graphicFrame macro="">
      <xdr:nvGraphicFramePr>
        <xdr:cNvPr id="1033230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0.01688</cdr:x>
      <cdr:y>0.03808</cdr:y>
    </cdr:from>
    <cdr:to>
      <cdr:x>0.08508</cdr:x>
      <cdr:y>0.09339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52400" y="252458"/>
          <a:ext cx="615825" cy="366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EUR/zam.</a:t>
          </a:r>
        </a:p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EUR/emp.</a:t>
          </a:r>
        </a:p>
      </cdr:txBody>
    </cdr:sp>
  </cdr:relSizeAnchor>
  <cdr:relSizeAnchor xmlns:cdr="http://schemas.openxmlformats.org/drawingml/2006/chartDrawing">
    <cdr:from>
      <cdr:x>0.01688</cdr:x>
      <cdr:y>0.03808</cdr:y>
    </cdr:from>
    <cdr:to>
      <cdr:x>0.08508</cdr:x>
      <cdr:y>0.09339</cdr:y>
    </cdr:to>
    <cdr:sp macro="" textlink="">
      <cdr:nvSpPr>
        <cdr:cNvPr id="5" name="TextovéPole 3"/>
        <cdr:cNvSpPr txBox="1"/>
      </cdr:nvSpPr>
      <cdr:spPr>
        <a:xfrm xmlns:a="http://schemas.openxmlformats.org/drawingml/2006/main">
          <a:off x="152400" y="252458"/>
          <a:ext cx="615825" cy="366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0.01688</cdr:x>
      <cdr:y>0.03808</cdr:y>
    </cdr:from>
    <cdr:to>
      <cdr:x>0.08508</cdr:x>
      <cdr:y>0.09339</cdr:y>
    </cdr:to>
    <cdr:sp macro="" textlink="">
      <cdr:nvSpPr>
        <cdr:cNvPr id="8" name="TextovéPole 3"/>
        <cdr:cNvSpPr txBox="1"/>
      </cdr:nvSpPr>
      <cdr:spPr>
        <a:xfrm xmlns:a="http://schemas.openxmlformats.org/drawingml/2006/main">
          <a:off x="152400" y="252458"/>
          <a:ext cx="615825" cy="366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0.94781</cdr:x>
      <cdr:y>0.05128</cdr:y>
    </cdr:from>
    <cdr:to>
      <cdr:x>0.97463</cdr:x>
      <cdr:y>0.08477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8648726" y="339977"/>
          <a:ext cx="244731" cy="22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sk-SK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0.00417</cdr:x>
      <cdr:y>0.00726</cdr:y>
    </cdr:from>
    <cdr:to>
      <cdr:x>0.07237</cdr:x>
      <cdr:y>0.08425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8086" y="37731"/>
          <a:ext cx="622322" cy="400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EUR/hod.</a:t>
          </a:r>
        </a:p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EUR/hour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600075</xdr:colOff>
      <xdr:row>38</xdr:row>
      <xdr:rowOff>123825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0.84134</cdr:x>
      <cdr:y>0.64953</cdr:y>
    </cdr:from>
    <cdr:to>
      <cdr:x>0.86816</cdr:x>
      <cdr:y>0.66978</cdr:y>
    </cdr:to>
    <cdr:cxnSp macro="">
      <cdr:nvCxnSpPr>
        <cdr:cNvPr id="5" name="Rovná spojnica 4"/>
        <cdr:cNvCxnSpPr/>
      </cdr:nvCxnSpPr>
      <cdr:spPr>
        <a:xfrm xmlns:a="http://schemas.openxmlformats.org/drawingml/2006/main" flipV="1">
          <a:off x="7172318" y="3971925"/>
          <a:ext cx="228607" cy="12381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15</xdr:col>
      <xdr:colOff>590550</xdr:colOff>
      <xdr:row>40</xdr:row>
      <xdr:rowOff>152400</xdr:rowOff>
    </xdr:to>
    <xdr:graphicFrame macro="">
      <xdr:nvGraphicFramePr>
        <xdr:cNvPr id="2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95251</xdr:rowOff>
    </xdr:from>
    <xdr:to>
      <xdr:col>14</xdr:col>
      <xdr:colOff>561975</xdr:colOff>
      <xdr:row>42</xdr:row>
      <xdr:rowOff>123826</xdr:rowOff>
    </xdr:to>
    <xdr:graphicFrame macro="">
      <xdr:nvGraphicFramePr>
        <xdr:cNvPr id="2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9525</xdr:rowOff>
    </xdr:from>
    <xdr:to>
      <xdr:col>14</xdr:col>
      <xdr:colOff>571501</xdr:colOff>
      <xdr:row>19</xdr:row>
      <xdr:rowOff>133350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104775</xdr:rowOff>
    </xdr:from>
    <xdr:to>
      <xdr:col>14</xdr:col>
      <xdr:colOff>590550</xdr:colOff>
      <xdr:row>42</xdr:row>
      <xdr:rowOff>152400</xdr:rowOff>
    </xdr:to>
    <xdr:graphicFrame macro="">
      <xdr:nvGraphicFramePr>
        <xdr:cNvPr id="148862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9525</xdr:rowOff>
    </xdr:from>
    <xdr:to>
      <xdr:col>14</xdr:col>
      <xdr:colOff>590550</xdr:colOff>
      <xdr:row>19</xdr:row>
      <xdr:rowOff>123825</xdr:rowOff>
    </xdr:to>
    <xdr:graphicFrame macro="">
      <xdr:nvGraphicFramePr>
        <xdr:cNvPr id="148862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0</xdr:row>
      <xdr:rowOff>0</xdr:rowOff>
    </xdr:from>
    <xdr:ext cx="1009650" cy="209550"/>
    <xdr:sp macro="" textlink="">
      <xdr:nvSpPr>
        <xdr:cNvPr id="3" name="TextovéPole 2"/>
        <xdr:cNvSpPr txBox="1"/>
      </xdr:nvSpPr>
      <xdr:spPr>
        <a:xfrm>
          <a:off x="2047875" y="681990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Eur/mes./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342900</xdr:colOff>
      <xdr:row>2</xdr:row>
      <xdr:rowOff>266700</xdr:rowOff>
    </xdr:from>
    <xdr:ext cx="1009650" cy="209550"/>
    <xdr:sp macro="" textlink="">
      <xdr:nvSpPr>
        <xdr:cNvPr id="3" name="TextovéPole 2"/>
        <xdr:cNvSpPr txBox="1"/>
      </xdr:nvSpPr>
      <xdr:spPr>
        <a:xfrm>
          <a:off x="4000500" y="59055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000">
              <a:latin typeface="Arial" panose="020B0604020202020204" pitchFamily="34" charset="0"/>
              <a:cs typeface="Arial" panose="020B0604020202020204" pitchFamily="34" charset="0"/>
            </a:rPr>
            <a:t>Eur/mes</a:t>
          </a:r>
          <a:r>
            <a:rPr lang="sk-SK" sz="1100"/>
            <a:t>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323850</xdr:colOff>
      <xdr:row>2</xdr:row>
      <xdr:rowOff>257175</xdr:rowOff>
    </xdr:from>
    <xdr:ext cx="1009650" cy="209550"/>
    <xdr:sp macro="" textlink="">
      <xdr:nvSpPr>
        <xdr:cNvPr id="3" name="TextovéPole 2"/>
        <xdr:cNvSpPr txBox="1"/>
      </xdr:nvSpPr>
      <xdr:spPr>
        <a:xfrm>
          <a:off x="3981450" y="847725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000">
              <a:latin typeface="Arial" panose="020B0604020202020204" pitchFamily="34" charset="0"/>
              <a:cs typeface="Arial" panose="020B0604020202020204" pitchFamily="34" charset="0"/>
            </a:rPr>
            <a:t>Eur/mes</a:t>
          </a:r>
          <a:r>
            <a:rPr lang="sk-SK" sz="1100"/>
            <a:t>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533400</xdr:colOff>
      <xdr:row>3</xdr:row>
      <xdr:rowOff>219075</xdr:rowOff>
    </xdr:from>
    <xdr:ext cx="1009650" cy="209550"/>
    <xdr:sp macro="" textlink="">
      <xdr:nvSpPr>
        <xdr:cNvPr id="3" name="TextovéPole 2"/>
        <xdr:cNvSpPr txBox="1"/>
      </xdr:nvSpPr>
      <xdr:spPr>
        <a:xfrm>
          <a:off x="4191000" y="70485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Eur/mes./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9524</xdr:rowOff>
    </xdr:from>
    <xdr:to>
      <xdr:col>15</xdr:col>
      <xdr:colOff>457200</xdr:colOff>
      <xdr:row>40</xdr:row>
      <xdr:rowOff>66675</xdr:rowOff>
    </xdr:to>
    <xdr:graphicFrame macro="">
      <xdr:nvGraphicFramePr>
        <xdr:cNvPr id="882062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1009650" cy="209550"/>
    <xdr:sp macro="" textlink="">
      <xdr:nvSpPr>
        <xdr:cNvPr id="3" name="TextovéPole 2"/>
        <xdr:cNvSpPr txBox="1"/>
      </xdr:nvSpPr>
      <xdr:spPr>
        <a:xfrm>
          <a:off x="2047875" y="681990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Eur/mes./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0</xdr:row>
      <xdr:rowOff>0</xdr:rowOff>
    </xdr:from>
    <xdr:ext cx="1009650" cy="209550"/>
    <xdr:sp macro="" textlink="">
      <xdr:nvSpPr>
        <xdr:cNvPr id="3" name="TextovéPole 2"/>
        <xdr:cNvSpPr txBox="1"/>
      </xdr:nvSpPr>
      <xdr:spPr>
        <a:xfrm>
          <a:off x="2047875" y="681990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EUR/hod./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571500</xdr:colOff>
      <xdr:row>39</xdr:row>
      <xdr:rowOff>114300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0.86354</cdr:x>
      <cdr:y>0.65423</cdr:y>
    </cdr:from>
    <cdr:to>
      <cdr:x>0.88958</cdr:x>
      <cdr:y>0.67432</cdr:y>
    </cdr:to>
    <cdr:sp macro="" textlink="">
      <cdr:nvSpPr>
        <cdr:cNvPr id="5" name="Přímá spojovací čára 4"/>
        <cdr:cNvSpPr/>
      </cdr:nvSpPr>
      <cdr:spPr>
        <a:xfrm xmlns:a="http://schemas.openxmlformats.org/drawingml/2006/main" flipV="1">
          <a:off x="7896225" y="4343400"/>
          <a:ext cx="238125" cy="1333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0.86354</cdr:x>
      <cdr:y>0.65423</cdr:y>
    </cdr:from>
    <cdr:to>
      <cdr:x>0.88958</cdr:x>
      <cdr:y>0.67432</cdr:y>
    </cdr:to>
    <cdr:sp macro="" textlink="">
      <cdr:nvSpPr>
        <cdr:cNvPr id="4" name="Přímá spojovací čára 4"/>
        <cdr:cNvSpPr/>
      </cdr:nvSpPr>
      <cdr:spPr>
        <a:xfrm xmlns:a="http://schemas.openxmlformats.org/drawingml/2006/main" flipV="1">
          <a:off x="7896225" y="4343400"/>
          <a:ext cx="238125" cy="1333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0</xdr:row>
      <xdr:rowOff>0</xdr:rowOff>
    </xdr:from>
    <xdr:ext cx="1009650" cy="180975"/>
    <xdr:sp macro="" textlink="">
      <xdr:nvSpPr>
        <xdr:cNvPr id="2" name="TextovéPole 2"/>
        <xdr:cNvSpPr txBox="1"/>
      </xdr:nvSpPr>
      <xdr:spPr>
        <a:xfrm>
          <a:off x="2190750" y="0"/>
          <a:ext cx="1009650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Eur/mes./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2</xdr:row>
      <xdr:rowOff>0</xdr:rowOff>
    </xdr:from>
    <xdr:ext cx="1009650" cy="209550"/>
    <xdr:sp macro="" textlink="">
      <xdr:nvSpPr>
        <xdr:cNvPr id="2" name="TextovéPole 3"/>
        <xdr:cNvSpPr txBox="1"/>
      </xdr:nvSpPr>
      <xdr:spPr>
        <a:xfrm>
          <a:off x="2105025" y="32385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Eur/mes./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0</xdr:row>
      <xdr:rowOff>0</xdr:rowOff>
    </xdr:from>
    <xdr:ext cx="1009650" cy="209550"/>
    <xdr:sp macro="" textlink="">
      <xdr:nvSpPr>
        <xdr:cNvPr id="2" name="TextovéPole 2"/>
        <xdr:cNvSpPr txBox="1"/>
      </xdr:nvSpPr>
      <xdr:spPr>
        <a:xfrm>
          <a:off x="2247900" y="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Eur/mes./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  <xdr:oneCellAnchor>
    <xdr:from>
      <xdr:col>3</xdr:col>
      <xdr:colOff>219075</xdr:colOff>
      <xdr:row>0</xdr:row>
      <xdr:rowOff>0</xdr:rowOff>
    </xdr:from>
    <xdr:ext cx="1009650" cy="209550"/>
    <xdr:sp macro="" textlink="">
      <xdr:nvSpPr>
        <xdr:cNvPr id="3" name="TextovéPole 3"/>
        <xdr:cNvSpPr txBox="1"/>
      </xdr:nvSpPr>
      <xdr:spPr>
        <a:xfrm>
          <a:off x="2247900" y="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Eur/mes./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0</xdr:row>
      <xdr:rowOff>0</xdr:rowOff>
    </xdr:from>
    <xdr:ext cx="1009650" cy="209550"/>
    <xdr:sp macro="" textlink="">
      <xdr:nvSpPr>
        <xdr:cNvPr id="3" name="TextovéPole 2"/>
        <xdr:cNvSpPr txBox="1"/>
      </xdr:nvSpPr>
      <xdr:spPr>
        <a:xfrm>
          <a:off x="2676525" y="681990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Eur/mes./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  <xdr:oneCellAnchor>
    <xdr:from>
      <xdr:col>3</xdr:col>
      <xdr:colOff>219075</xdr:colOff>
      <xdr:row>0</xdr:row>
      <xdr:rowOff>0</xdr:rowOff>
    </xdr:from>
    <xdr:ext cx="1009650" cy="209550"/>
    <xdr:sp macro="" textlink="">
      <xdr:nvSpPr>
        <xdr:cNvPr id="4" name="TextovéPole 3"/>
        <xdr:cNvSpPr txBox="1"/>
      </xdr:nvSpPr>
      <xdr:spPr>
        <a:xfrm>
          <a:off x="2047875" y="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Eur/mes./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0</xdr:row>
      <xdr:rowOff>0</xdr:rowOff>
    </xdr:from>
    <xdr:ext cx="1009650" cy="209550"/>
    <xdr:sp macro="" textlink="">
      <xdr:nvSpPr>
        <xdr:cNvPr id="3" name="TextovéPole 2"/>
        <xdr:cNvSpPr txBox="1"/>
      </xdr:nvSpPr>
      <xdr:spPr>
        <a:xfrm>
          <a:off x="3724275" y="681990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Eur/mes./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  <xdr:oneCellAnchor>
    <xdr:from>
      <xdr:col>3</xdr:col>
      <xdr:colOff>219075</xdr:colOff>
      <xdr:row>2</xdr:row>
      <xdr:rowOff>0</xdr:rowOff>
    </xdr:from>
    <xdr:ext cx="1009650" cy="209550"/>
    <xdr:sp macro="" textlink="">
      <xdr:nvSpPr>
        <xdr:cNvPr id="4" name="TextovéPole 3"/>
        <xdr:cNvSpPr txBox="1"/>
      </xdr:nvSpPr>
      <xdr:spPr>
        <a:xfrm>
          <a:off x="2047875" y="0"/>
          <a:ext cx="10096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100"/>
            <a:t>Eur/mes./</a:t>
          </a:r>
          <a:r>
            <a:rPr lang="sk-SK" sz="900">
              <a:latin typeface="Arial" pitchFamily="34" charset="0"/>
              <a:cs typeface="Arial" pitchFamily="34" charset="0"/>
            </a:rPr>
            <a:t>zam</a:t>
          </a:r>
          <a:r>
            <a:rPr lang="sk-SK" sz="1100"/>
            <a:t>.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0.92035</cdr:x>
      <cdr:y>0.04892</cdr:y>
    </cdr:from>
    <cdr:to>
      <cdr:x>0.94743</cdr:x>
      <cdr:y>0.08468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8275411" y="319642"/>
          <a:ext cx="243493" cy="233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900">
              <a:latin typeface="Arial" pitchFamily="34" charset="0"/>
              <a:cs typeface="Arial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0.02331</cdr:x>
      <cdr:y>0.02915</cdr:y>
    </cdr:from>
    <cdr:to>
      <cdr:x>0.13894</cdr:x>
      <cdr:y>0.09038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9550" y="190492"/>
          <a:ext cx="1039699" cy="400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EUR/zam./mes.</a:t>
          </a:r>
        </a:p>
        <a:p xmlns:a="http://schemas.openxmlformats.org/drawingml/2006/main">
          <a:pPr algn="ctr"/>
          <a:r>
            <a:rPr lang="sk-SK" sz="900">
              <a:latin typeface="Arial" pitchFamily="34" charset="0"/>
              <a:cs typeface="Arial" pitchFamily="34" charset="0"/>
            </a:rPr>
            <a:t>EUR/empl./month</a:t>
          </a:r>
        </a:p>
        <a:p xmlns:a="http://schemas.openxmlformats.org/drawingml/2006/main">
          <a:endParaRPr lang="sk-SK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15</xdr:col>
      <xdr:colOff>581025</xdr:colOff>
      <xdr:row>33</xdr:row>
      <xdr:rowOff>0</xdr:rowOff>
    </xdr:to>
    <xdr:graphicFrame macro="">
      <xdr:nvGraphicFramePr>
        <xdr:cNvPr id="10049771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0.95506</cdr:x>
      <cdr:y>0.06786</cdr:y>
    </cdr:from>
    <cdr:to>
      <cdr:x>0.97776</cdr:x>
      <cdr:y>0.0962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8705823" y="351611"/>
          <a:ext cx="206920" cy="14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sk-SK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0.00522</cdr:x>
      <cdr:y>0.02757</cdr:y>
    </cdr:from>
    <cdr:to>
      <cdr:x>0.10658</cdr:x>
      <cdr:y>0.10294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47538" y="142869"/>
          <a:ext cx="923939" cy="390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sk-SK" sz="900">
              <a:latin typeface="Arial" pitchFamily="34" charset="0"/>
              <a:ea typeface="+mn-ea"/>
              <a:cs typeface="Arial" pitchFamily="34" charset="0"/>
            </a:rPr>
            <a:t>EUR/zam./mes.</a:t>
          </a:r>
        </a:p>
        <a:p xmlns:a="http://schemas.openxmlformats.org/drawingml/2006/main">
          <a:pPr algn="ctr"/>
          <a:r>
            <a:rPr lang="sk-SK" sz="900">
              <a:latin typeface="Arial" pitchFamily="34" charset="0"/>
              <a:ea typeface="+mn-ea"/>
              <a:cs typeface="Arial" pitchFamily="34" charset="0"/>
            </a:rPr>
            <a:t>  EUR/emp./month</a:t>
          </a:r>
        </a:p>
      </cdr:txBody>
    </cdr:sp>
  </cdr:relSizeAnchor>
  <cdr:relSizeAnchor xmlns:cdr="http://schemas.openxmlformats.org/drawingml/2006/chartDrawing">
    <cdr:from>
      <cdr:x>0.94775</cdr:x>
      <cdr:y>0.0625</cdr:y>
    </cdr:from>
    <cdr:to>
      <cdr:x>0.97701</cdr:x>
      <cdr:y>0.10294</cdr:y>
    </cdr:to>
    <cdr:sp macro="" textlink="">
      <cdr:nvSpPr>
        <cdr:cNvPr id="7" name="BlokTextu 6"/>
        <cdr:cNvSpPr txBox="1"/>
      </cdr:nvSpPr>
      <cdr:spPr>
        <a:xfrm xmlns:a="http://schemas.openxmlformats.org/drawingml/2006/main">
          <a:off x="8639175" y="323850"/>
          <a:ext cx="2667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</xdr:rowOff>
    </xdr:from>
    <xdr:to>
      <xdr:col>15</xdr:col>
      <xdr:colOff>590550</xdr:colOff>
      <xdr:row>33</xdr:row>
      <xdr:rowOff>0</xdr:rowOff>
    </xdr:to>
    <xdr:graphicFrame macro="">
      <xdr:nvGraphicFramePr>
        <xdr:cNvPr id="1016744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0.04035</cdr:y>
    </cdr:from>
    <cdr:to>
      <cdr:x>0.11262</cdr:x>
      <cdr:y>0.09052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0" y="267499"/>
          <a:ext cx="1028725" cy="332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900">
              <a:latin typeface="Arial" pitchFamily="34" charset="0"/>
              <a:ea typeface="+mn-ea"/>
              <a:cs typeface="Arial" pitchFamily="34" charset="0"/>
            </a:rPr>
            <a:t>EUR/zam./mes.</a:t>
          </a:r>
        </a:p>
        <a:p xmlns:a="http://schemas.openxmlformats.org/drawingml/2006/main">
          <a:pPr algn="ctr"/>
          <a:r>
            <a:rPr lang="sk-SK" sz="900">
              <a:latin typeface="Arial" pitchFamily="34" charset="0"/>
              <a:ea typeface="+mn-ea"/>
              <a:cs typeface="Arial" pitchFamily="34" charset="0"/>
            </a:rPr>
            <a:t>EUR/emp./month</a:t>
          </a:r>
          <a:endParaRPr lang="sk-SK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15</xdr:col>
      <xdr:colOff>581025</xdr:colOff>
      <xdr:row>32</xdr:row>
      <xdr:rowOff>9525</xdr:rowOff>
    </xdr:to>
    <xdr:graphicFrame macro="">
      <xdr:nvGraphicFramePr>
        <xdr:cNvPr id="1020840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R1:R27"/>
  <sheetViews>
    <sheetView showGridLines="0" tabSelected="1" workbookViewId="0">
      <selection activeCell="R6" sqref="R6"/>
    </sheetView>
  </sheetViews>
  <sheetFormatPr defaultRowHeight="12.75" x14ac:dyDescent="0.2"/>
  <sheetData>
    <row r="1" ht="12.75" customHeight="1" x14ac:dyDescent="0.2"/>
    <row r="27" spans="18:18" x14ac:dyDescent="0.2">
      <c r="R27" t="s">
        <v>182</v>
      </c>
    </row>
  </sheetData>
  <printOptions horizontalCentered="1" verticalCentered="1"/>
  <pageMargins left="0.27559055118110237" right="0.47244094488188981" top="0.59055118110236227" bottom="0.78740157480314965" header="0.31496062992125984" footer="0.31496062992125984"/>
  <pageSetup paperSize="9" scale="9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39"/>
  <sheetViews>
    <sheetView showGridLines="0" workbookViewId="0">
      <selection activeCell="R6" sqref="R6"/>
    </sheetView>
  </sheetViews>
  <sheetFormatPr defaultRowHeight="12.75" x14ac:dyDescent="0.2"/>
  <cols>
    <col min="1" max="1" width="4.7109375" customWidth="1"/>
    <col min="18" max="18" width="35.28515625" bestFit="1" customWidth="1"/>
    <col min="244" max="244" width="13.140625" customWidth="1"/>
    <col min="245" max="245" width="32.42578125" customWidth="1"/>
    <col min="247" max="247" width="7" customWidth="1"/>
    <col min="248" max="248" width="33.140625" customWidth="1"/>
    <col min="249" max="250" width="9.7109375" customWidth="1"/>
    <col min="251" max="251" width="0" hidden="1" customWidth="1"/>
    <col min="252" max="252" width="7.42578125" customWidth="1"/>
    <col min="253" max="253" width="8.140625" customWidth="1"/>
    <col min="254" max="254" width="38.42578125" customWidth="1"/>
    <col min="500" max="500" width="13.140625" customWidth="1"/>
    <col min="501" max="501" width="32.42578125" customWidth="1"/>
    <col min="503" max="503" width="7" customWidth="1"/>
    <col min="504" max="504" width="33.140625" customWidth="1"/>
    <col min="505" max="506" width="9.7109375" customWidth="1"/>
    <col min="507" max="507" width="0" hidden="1" customWidth="1"/>
    <col min="508" max="508" width="7.42578125" customWidth="1"/>
    <col min="509" max="509" width="8.140625" customWidth="1"/>
    <col min="510" max="510" width="38.42578125" customWidth="1"/>
    <col min="756" max="756" width="13.140625" customWidth="1"/>
    <col min="757" max="757" width="32.42578125" customWidth="1"/>
    <col min="759" max="759" width="7" customWidth="1"/>
    <col min="760" max="760" width="33.140625" customWidth="1"/>
    <col min="761" max="762" width="9.7109375" customWidth="1"/>
    <col min="763" max="763" width="0" hidden="1" customWidth="1"/>
    <col min="764" max="764" width="7.42578125" customWidth="1"/>
    <col min="765" max="765" width="8.140625" customWidth="1"/>
    <col min="766" max="766" width="38.42578125" customWidth="1"/>
    <col min="1012" max="1012" width="13.140625" customWidth="1"/>
    <col min="1013" max="1013" width="32.42578125" customWidth="1"/>
    <col min="1015" max="1015" width="7" customWidth="1"/>
    <col min="1016" max="1016" width="33.140625" customWidth="1"/>
    <col min="1017" max="1018" width="9.7109375" customWidth="1"/>
    <col min="1019" max="1019" width="0" hidden="1" customWidth="1"/>
    <col min="1020" max="1020" width="7.42578125" customWidth="1"/>
    <col min="1021" max="1021" width="8.140625" customWidth="1"/>
    <col min="1022" max="1022" width="38.42578125" customWidth="1"/>
    <col min="1268" max="1268" width="13.140625" customWidth="1"/>
    <col min="1269" max="1269" width="32.42578125" customWidth="1"/>
    <col min="1271" max="1271" width="7" customWidth="1"/>
    <col min="1272" max="1272" width="33.140625" customWidth="1"/>
    <col min="1273" max="1274" width="9.7109375" customWidth="1"/>
    <col min="1275" max="1275" width="0" hidden="1" customWidth="1"/>
    <col min="1276" max="1276" width="7.42578125" customWidth="1"/>
    <col min="1277" max="1277" width="8.140625" customWidth="1"/>
    <col min="1278" max="1278" width="38.42578125" customWidth="1"/>
    <col min="1524" max="1524" width="13.140625" customWidth="1"/>
    <col min="1525" max="1525" width="32.42578125" customWidth="1"/>
    <col min="1527" max="1527" width="7" customWidth="1"/>
    <col min="1528" max="1528" width="33.140625" customWidth="1"/>
    <col min="1529" max="1530" width="9.7109375" customWidth="1"/>
    <col min="1531" max="1531" width="0" hidden="1" customWidth="1"/>
    <col min="1532" max="1532" width="7.42578125" customWidth="1"/>
    <col min="1533" max="1533" width="8.140625" customWidth="1"/>
    <col min="1534" max="1534" width="38.42578125" customWidth="1"/>
    <col min="1780" max="1780" width="13.140625" customWidth="1"/>
    <col min="1781" max="1781" width="32.42578125" customWidth="1"/>
    <col min="1783" max="1783" width="7" customWidth="1"/>
    <col min="1784" max="1784" width="33.140625" customWidth="1"/>
    <col min="1785" max="1786" width="9.7109375" customWidth="1"/>
    <col min="1787" max="1787" width="0" hidden="1" customWidth="1"/>
    <col min="1788" max="1788" width="7.42578125" customWidth="1"/>
    <col min="1789" max="1789" width="8.140625" customWidth="1"/>
    <col min="1790" max="1790" width="38.42578125" customWidth="1"/>
    <col min="2036" max="2036" width="13.140625" customWidth="1"/>
    <col min="2037" max="2037" width="32.42578125" customWidth="1"/>
    <col min="2039" max="2039" width="7" customWidth="1"/>
    <col min="2040" max="2040" width="33.140625" customWidth="1"/>
    <col min="2041" max="2042" width="9.7109375" customWidth="1"/>
    <col min="2043" max="2043" width="0" hidden="1" customWidth="1"/>
    <col min="2044" max="2044" width="7.42578125" customWidth="1"/>
    <col min="2045" max="2045" width="8.140625" customWidth="1"/>
    <col min="2046" max="2046" width="38.42578125" customWidth="1"/>
    <col min="2292" max="2292" width="13.140625" customWidth="1"/>
    <col min="2293" max="2293" width="32.42578125" customWidth="1"/>
    <col min="2295" max="2295" width="7" customWidth="1"/>
    <col min="2296" max="2296" width="33.140625" customWidth="1"/>
    <col min="2297" max="2298" width="9.7109375" customWidth="1"/>
    <col min="2299" max="2299" width="0" hidden="1" customWidth="1"/>
    <col min="2300" max="2300" width="7.42578125" customWidth="1"/>
    <col min="2301" max="2301" width="8.140625" customWidth="1"/>
    <col min="2302" max="2302" width="38.42578125" customWidth="1"/>
    <col min="2548" max="2548" width="13.140625" customWidth="1"/>
    <col min="2549" max="2549" width="32.42578125" customWidth="1"/>
    <col min="2551" max="2551" width="7" customWidth="1"/>
    <col min="2552" max="2552" width="33.140625" customWidth="1"/>
    <col min="2553" max="2554" width="9.7109375" customWidth="1"/>
    <col min="2555" max="2555" width="0" hidden="1" customWidth="1"/>
    <col min="2556" max="2556" width="7.42578125" customWidth="1"/>
    <col min="2557" max="2557" width="8.140625" customWidth="1"/>
    <col min="2558" max="2558" width="38.42578125" customWidth="1"/>
    <col min="2804" max="2804" width="13.140625" customWidth="1"/>
    <col min="2805" max="2805" width="32.42578125" customWidth="1"/>
    <col min="2807" max="2807" width="7" customWidth="1"/>
    <col min="2808" max="2808" width="33.140625" customWidth="1"/>
    <col min="2809" max="2810" width="9.7109375" customWidth="1"/>
    <col min="2811" max="2811" width="0" hidden="1" customWidth="1"/>
    <col min="2812" max="2812" width="7.42578125" customWidth="1"/>
    <col min="2813" max="2813" width="8.140625" customWidth="1"/>
    <col min="2814" max="2814" width="38.42578125" customWidth="1"/>
    <col min="3060" max="3060" width="13.140625" customWidth="1"/>
    <col min="3061" max="3061" width="32.42578125" customWidth="1"/>
    <col min="3063" max="3063" width="7" customWidth="1"/>
    <col min="3064" max="3064" width="33.140625" customWidth="1"/>
    <col min="3065" max="3066" width="9.7109375" customWidth="1"/>
    <col min="3067" max="3067" width="0" hidden="1" customWidth="1"/>
    <col min="3068" max="3068" width="7.42578125" customWidth="1"/>
    <col min="3069" max="3069" width="8.140625" customWidth="1"/>
    <col min="3070" max="3070" width="38.42578125" customWidth="1"/>
    <col min="3316" max="3316" width="13.140625" customWidth="1"/>
    <col min="3317" max="3317" width="32.42578125" customWidth="1"/>
    <col min="3319" max="3319" width="7" customWidth="1"/>
    <col min="3320" max="3320" width="33.140625" customWidth="1"/>
    <col min="3321" max="3322" width="9.7109375" customWidth="1"/>
    <col min="3323" max="3323" width="0" hidden="1" customWidth="1"/>
    <col min="3324" max="3324" width="7.42578125" customWidth="1"/>
    <col min="3325" max="3325" width="8.140625" customWidth="1"/>
    <col min="3326" max="3326" width="38.42578125" customWidth="1"/>
    <col min="3572" max="3572" width="13.140625" customWidth="1"/>
    <col min="3573" max="3573" width="32.42578125" customWidth="1"/>
    <col min="3575" max="3575" width="7" customWidth="1"/>
    <col min="3576" max="3576" width="33.140625" customWidth="1"/>
    <col min="3577" max="3578" width="9.7109375" customWidth="1"/>
    <col min="3579" max="3579" width="0" hidden="1" customWidth="1"/>
    <col min="3580" max="3580" width="7.42578125" customWidth="1"/>
    <col min="3581" max="3581" width="8.140625" customWidth="1"/>
    <col min="3582" max="3582" width="38.42578125" customWidth="1"/>
    <col min="3828" max="3828" width="13.140625" customWidth="1"/>
    <col min="3829" max="3829" width="32.42578125" customWidth="1"/>
    <col min="3831" max="3831" width="7" customWidth="1"/>
    <col min="3832" max="3832" width="33.140625" customWidth="1"/>
    <col min="3833" max="3834" width="9.7109375" customWidth="1"/>
    <col min="3835" max="3835" width="0" hidden="1" customWidth="1"/>
    <col min="3836" max="3836" width="7.42578125" customWidth="1"/>
    <col min="3837" max="3837" width="8.140625" customWidth="1"/>
    <col min="3838" max="3838" width="38.42578125" customWidth="1"/>
    <col min="4084" max="4084" width="13.140625" customWidth="1"/>
    <col min="4085" max="4085" width="32.42578125" customWidth="1"/>
    <col min="4087" max="4087" width="7" customWidth="1"/>
    <col min="4088" max="4088" width="33.140625" customWidth="1"/>
    <col min="4089" max="4090" width="9.7109375" customWidth="1"/>
    <col min="4091" max="4091" width="0" hidden="1" customWidth="1"/>
    <col min="4092" max="4092" width="7.42578125" customWidth="1"/>
    <col min="4093" max="4093" width="8.140625" customWidth="1"/>
    <col min="4094" max="4094" width="38.42578125" customWidth="1"/>
    <col min="4340" max="4340" width="13.140625" customWidth="1"/>
    <col min="4341" max="4341" width="32.42578125" customWidth="1"/>
    <col min="4343" max="4343" width="7" customWidth="1"/>
    <col min="4344" max="4344" width="33.140625" customWidth="1"/>
    <col min="4345" max="4346" width="9.7109375" customWidth="1"/>
    <col min="4347" max="4347" width="0" hidden="1" customWidth="1"/>
    <col min="4348" max="4348" width="7.42578125" customWidth="1"/>
    <col min="4349" max="4349" width="8.140625" customWidth="1"/>
    <col min="4350" max="4350" width="38.42578125" customWidth="1"/>
    <col min="4596" max="4596" width="13.140625" customWidth="1"/>
    <col min="4597" max="4597" width="32.42578125" customWidth="1"/>
    <col min="4599" max="4599" width="7" customWidth="1"/>
    <col min="4600" max="4600" width="33.140625" customWidth="1"/>
    <col min="4601" max="4602" width="9.7109375" customWidth="1"/>
    <col min="4603" max="4603" width="0" hidden="1" customWidth="1"/>
    <col min="4604" max="4604" width="7.42578125" customWidth="1"/>
    <col min="4605" max="4605" width="8.140625" customWidth="1"/>
    <col min="4606" max="4606" width="38.42578125" customWidth="1"/>
    <col min="4852" max="4852" width="13.140625" customWidth="1"/>
    <col min="4853" max="4853" width="32.42578125" customWidth="1"/>
    <col min="4855" max="4855" width="7" customWidth="1"/>
    <col min="4856" max="4856" width="33.140625" customWidth="1"/>
    <col min="4857" max="4858" width="9.7109375" customWidth="1"/>
    <col min="4859" max="4859" width="0" hidden="1" customWidth="1"/>
    <col min="4860" max="4860" width="7.42578125" customWidth="1"/>
    <col min="4861" max="4861" width="8.140625" customWidth="1"/>
    <col min="4862" max="4862" width="38.42578125" customWidth="1"/>
    <col min="5108" max="5108" width="13.140625" customWidth="1"/>
    <col min="5109" max="5109" width="32.42578125" customWidth="1"/>
    <col min="5111" max="5111" width="7" customWidth="1"/>
    <col min="5112" max="5112" width="33.140625" customWidth="1"/>
    <col min="5113" max="5114" width="9.7109375" customWidth="1"/>
    <col min="5115" max="5115" width="0" hidden="1" customWidth="1"/>
    <col min="5116" max="5116" width="7.42578125" customWidth="1"/>
    <col min="5117" max="5117" width="8.140625" customWidth="1"/>
    <col min="5118" max="5118" width="38.42578125" customWidth="1"/>
    <col min="5364" max="5364" width="13.140625" customWidth="1"/>
    <col min="5365" max="5365" width="32.42578125" customWidth="1"/>
    <col min="5367" max="5367" width="7" customWidth="1"/>
    <col min="5368" max="5368" width="33.140625" customWidth="1"/>
    <col min="5369" max="5370" width="9.7109375" customWidth="1"/>
    <col min="5371" max="5371" width="0" hidden="1" customWidth="1"/>
    <col min="5372" max="5372" width="7.42578125" customWidth="1"/>
    <col min="5373" max="5373" width="8.140625" customWidth="1"/>
    <col min="5374" max="5374" width="38.42578125" customWidth="1"/>
    <col min="5620" max="5620" width="13.140625" customWidth="1"/>
    <col min="5621" max="5621" width="32.42578125" customWidth="1"/>
    <col min="5623" max="5623" width="7" customWidth="1"/>
    <col min="5624" max="5624" width="33.140625" customWidth="1"/>
    <col min="5625" max="5626" width="9.7109375" customWidth="1"/>
    <col min="5627" max="5627" width="0" hidden="1" customWidth="1"/>
    <col min="5628" max="5628" width="7.42578125" customWidth="1"/>
    <col min="5629" max="5629" width="8.140625" customWidth="1"/>
    <col min="5630" max="5630" width="38.42578125" customWidth="1"/>
    <col min="5876" max="5876" width="13.140625" customWidth="1"/>
    <col min="5877" max="5877" width="32.42578125" customWidth="1"/>
    <col min="5879" max="5879" width="7" customWidth="1"/>
    <col min="5880" max="5880" width="33.140625" customWidth="1"/>
    <col min="5881" max="5882" width="9.7109375" customWidth="1"/>
    <col min="5883" max="5883" width="0" hidden="1" customWidth="1"/>
    <col min="5884" max="5884" width="7.42578125" customWidth="1"/>
    <col min="5885" max="5885" width="8.140625" customWidth="1"/>
    <col min="5886" max="5886" width="38.42578125" customWidth="1"/>
    <col min="6132" max="6132" width="13.140625" customWidth="1"/>
    <col min="6133" max="6133" width="32.42578125" customWidth="1"/>
    <col min="6135" max="6135" width="7" customWidth="1"/>
    <col min="6136" max="6136" width="33.140625" customWidth="1"/>
    <col min="6137" max="6138" width="9.7109375" customWidth="1"/>
    <col min="6139" max="6139" width="0" hidden="1" customWidth="1"/>
    <col min="6140" max="6140" width="7.42578125" customWidth="1"/>
    <col min="6141" max="6141" width="8.140625" customWidth="1"/>
    <col min="6142" max="6142" width="38.42578125" customWidth="1"/>
    <col min="6388" max="6388" width="13.140625" customWidth="1"/>
    <col min="6389" max="6389" width="32.42578125" customWidth="1"/>
    <col min="6391" max="6391" width="7" customWidth="1"/>
    <col min="6392" max="6392" width="33.140625" customWidth="1"/>
    <col min="6393" max="6394" width="9.7109375" customWidth="1"/>
    <col min="6395" max="6395" width="0" hidden="1" customWidth="1"/>
    <col min="6396" max="6396" width="7.42578125" customWidth="1"/>
    <col min="6397" max="6397" width="8.140625" customWidth="1"/>
    <col min="6398" max="6398" width="38.42578125" customWidth="1"/>
    <col min="6644" max="6644" width="13.140625" customWidth="1"/>
    <col min="6645" max="6645" width="32.42578125" customWidth="1"/>
    <col min="6647" max="6647" width="7" customWidth="1"/>
    <col min="6648" max="6648" width="33.140625" customWidth="1"/>
    <col min="6649" max="6650" width="9.7109375" customWidth="1"/>
    <col min="6651" max="6651" width="0" hidden="1" customWidth="1"/>
    <col min="6652" max="6652" width="7.42578125" customWidth="1"/>
    <col min="6653" max="6653" width="8.140625" customWidth="1"/>
    <col min="6654" max="6654" width="38.42578125" customWidth="1"/>
    <col min="6900" max="6900" width="13.140625" customWidth="1"/>
    <col min="6901" max="6901" width="32.42578125" customWidth="1"/>
    <col min="6903" max="6903" width="7" customWidth="1"/>
    <col min="6904" max="6904" width="33.140625" customWidth="1"/>
    <col min="6905" max="6906" width="9.7109375" customWidth="1"/>
    <col min="6907" max="6907" width="0" hidden="1" customWidth="1"/>
    <col min="6908" max="6908" width="7.42578125" customWidth="1"/>
    <col min="6909" max="6909" width="8.140625" customWidth="1"/>
    <col min="6910" max="6910" width="38.42578125" customWidth="1"/>
    <col min="7156" max="7156" width="13.140625" customWidth="1"/>
    <col min="7157" max="7157" width="32.42578125" customWidth="1"/>
    <col min="7159" max="7159" width="7" customWidth="1"/>
    <col min="7160" max="7160" width="33.140625" customWidth="1"/>
    <col min="7161" max="7162" width="9.7109375" customWidth="1"/>
    <col min="7163" max="7163" width="0" hidden="1" customWidth="1"/>
    <col min="7164" max="7164" width="7.42578125" customWidth="1"/>
    <col min="7165" max="7165" width="8.140625" customWidth="1"/>
    <col min="7166" max="7166" width="38.42578125" customWidth="1"/>
    <col min="7412" max="7412" width="13.140625" customWidth="1"/>
    <col min="7413" max="7413" width="32.42578125" customWidth="1"/>
    <col min="7415" max="7415" width="7" customWidth="1"/>
    <col min="7416" max="7416" width="33.140625" customWidth="1"/>
    <col min="7417" max="7418" width="9.7109375" customWidth="1"/>
    <col min="7419" max="7419" width="0" hidden="1" customWidth="1"/>
    <col min="7420" max="7420" width="7.42578125" customWidth="1"/>
    <col min="7421" max="7421" width="8.140625" customWidth="1"/>
    <col min="7422" max="7422" width="38.42578125" customWidth="1"/>
    <col min="7668" max="7668" width="13.140625" customWidth="1"/>
    <col min="7669" max="7669" width="32.42578125" customWidth="1"/>
    <col min="7671" max="7671" width="7" customWidth="1"/>
    <col min="7672" max="7672" width="33.140625" customWidth="1"/>
    <col min="7673" max="7674" width="9.7109375" customWidth="1"/>
    <col min="7675" max="7675" width="0" hidden="1" customWidth="1"/>
    <col min="7676" max="7676" width="7.42578125" customWidth="1"/>
    <col min="7677" max="7677" width="8.140625" customWidth="1"/>
    <col min="7678" max="7678" width="38.42578125" customWidth="1"/>
    <col min="7924" max="7924" width="13.140625" customWidth="1"/>
    <col min="7925" max="7925" width="32.42578125" customWidth="1"/>
    <col min="7927" max="7927" width="7" customWidth="1"/>
    <col min="7928" max="7928" width="33.140625" customWidth="1"/>
    <col min="7929" max="7930" width="9.7109375" customWidth="1"/>
    <col min="7931" max="7931" width="0" hidden="1" customWidth="1"/>
    <col min="7932" max="7932" width="7.42578125" customWidth="1"/>
    <col min="7933" max="7933" width="8.140625" customWidth="1"/>
    <col min="7934" max="7934" width="38.42578125" customWidth="1"/>
    <col min="8180" max="8180" width="13.140625" customWidth="1"/>
    <col min="8181" max="8181" width="32.42578125" customWidth="1"/>
    <col min="8183" max="8183" width="7" customWidth="1"/>
    <col min="8184" max="8184" width="33.140625" customWidth="1"/>
    <col min="8185" max="8186" width="9.7109375" customWidth="1"/>
    <col min="8187" max="8187" width="0" hidden="1" customWidth="1"/>
    <col min="8188" max="8188" width="7.42578125" customWidth="1"/>
    <col min="8189" max="8189" width="8.140625" customWidth="1"/>
    <col min="8190" max="8190" width="38.42578125" customWidth="1"/>
    <col min="8436" max="8436" width="13.140625" customWidth="1"/>
    <col min="8437" max="8437" width="32.42578125" customWidth="1"/>
    <col min="8439" max="8439" width="7" customWidth="1"/>
    <col min="8440" max="8440" width="33.140625" customWidth="1"/>
    <col min="8441" max="8442" width="9.7109375" customWidth="1"/>
    <col min="8443" max="8443" width="0" hidden="1" customWidth="1"/>
    <col min="8444" max="8444" width="7.42578125" customWidth="1"/>
    <col min="8445" max="8445" width="8.140625" customWidth="1"/>
    <col min="8446" max="8446" width="38.42578125" customWidth="1"/>
    <col min="8692" max="8692" width="13.140625" customWidth="1"/>
    <col min="8693" max="8693" width="32.42578125" customWidth="1"/>
    <col min="8695" max="8695" width="7" customWidth="1"/>
    <col min="8696" max="8696" width="33.140625" customWidth="1"/>
    <col min="8697" max="8698" width="9.7109375" customWidth="1"/>
    <col min="8699" max="8699" width="0" hidden="1" customWidth="1"/>
    <col min="8700" max="8700" width="7.42578125" customWidth="1"/>
    <col min="8701" max="8701" width="8.140625" customWidth="1"/>
    <col min="8702" max="8702" width="38.42578125" customWidth="1"/>
    <col min="8948" max="8948" width="13.140625" customWidth="1"/>
    <col min="8949" max="8949" width="32.42578125" customWidth="1"/>
    <col min="8951" max="8951" width="7" customWidth="1"/>
    <col min="8952" max="8952" width="33.140625" customWidth="1"/>
    <col min="8953" max="8954" width="9.7109375" customWidth="1"/>
    <col min="8955" max="8955" width="0" hidden="1" customWidth="1"/>
    <col min="8956" max="8956" width="7.42578125" customWidth="1"/>
    <col min="8957" max="8957" width="8.140625" customWidth="1"/>
    <col min="8958" max="8958" width="38.42578125" customWidth="1"/>
    <col min="9204" max="9204" width="13.140625" customWidth="1"/>
    <col min="9205" max="9205" width="32.42578125" customWidth="1"/>
    <col min="9207" max="9207" width="7" customWidth="1"/>
    <col min="9208" max="9208" width="33.140625" customWidth="1"/>
    <col min="9209" max="9210" width="9.7109375" customWidth="1"/>
    <col min="9211" max="9211" width="0" hidden="1" customWidth="1"/>
    <col min="9212" max="9212" width="7.42578125" customWidth="1"/>
    <col min="9213" max="9213" width="8.140625" customWidth="1"/>
    <col min="9214" max="9214" width="38.42578125" customWidth="1"/>
    <col min="9460" max="9460" width="13.140625" customWidth="1"/>
    <col min="9461" max="9461" width="32.42578125" customWidth="1"/>
    <col min="9463" max="9463" width="7" customWidth="1"/>
    <col min="9464" max="9464" width="33.140625" customWidth="1"/>
    <col min="9465" max="9466" width="9.7109375" customWidth="1"/>
    <col min="9467" max="9467" width="0" hidden="1" customWidth="1"/>
    <col min="9468" max="9468" width="7.42578125" customWidth="1"/>
    <col min="9469" max="9469" width="8.140625" customWidth="1"/>
    <col min="9470" max="9470" width="38.42578125" customWidth="1"/>
    <col min="9716" max="9716" width="13.140625" customWidth="1"/>
    <col min="9717" max="9717" width="32.42578125" customWidth="1"/>
    <col min="9719" max="9719" width="7" customWidth="1"/>
    <col min="9720" max="9720" width="33.140625" customWidth="1"/>
    <col min="9721" max="9722" width="9.7109375" customWidth="1"/>
    <col min="9723" max="9723" width="0" hidden="1" customWidth="1"/>
    <col min="9724" max="9724" width="7.42578125" customWidth="1"/>
    <col min="9725" max="9725" width="8.140625" customWidth="1"/>
    <col min="9726" max="9726" width="38.42578125" customWidth="1"/>
    <col min="9972" max="9972" width="13.140625" customWidth="1"/>
    <col min="9973" max="9973" width="32.42578125" customWidth="1"/>
    <col min="9975" max="9975" width="7" customWidth="1"/>
    <col min="9976" max="9976" width="33.140625" customWidth="1"/>
    <col min="9977" max="9978" width="9.7109375" customWidth="1"/>
    <col min="9979" max="9979" width="0" hidden="1" customWidth="1"/>
    <col min="9980" max="9980" width="7.42578125" customWidth="1"/>
    <col min="9981" max="9981" width="8.140625" customWidth="1"/>
    <col min="9982" max="9982" width="38.42578125" customWidth="1"/>
    <col min="10228" max="10228" width="13.140625" customWidth="1"/>
    <col min="10229" max="10229" width="32.42578125" customWidth="1"/>
    <col min="10231" max="10231" width="7" customWidth="1"/>
    <col min="10232" max="10232" width="33.140625" customWidth="1"/>
    <col min="10233" max="10234" width="9.7109375" customWidth="1"/>
    <col min="10235" max="10235" width="0" hidden="1" customWidth="1"/>
    <col min="10236" max="10236" width="7.42578125" customWidth="1"/>
    <col min="10237" max="10237" width="8.140625" customWidth="1"/>
    <col min="10238" max="10238" width="38.42578125" customWidth="1"/>
    <col min="10484" max="10484" width="13.140625" customWidth="1"/>
    <col min="10485" max="10485" width="32.42578125" customWidth="1"/>
    <col min="10487" max="10487" width="7" customWidth="1"/>
    <col min="10488" max="10488" width="33.140625" customWidth="1"/>
    <col min="10489" max="10490" width="9.7109375" customWidth="1"/>
    <col min="10491" max="10491" width="0" hidden="1" customWidth="1"/>
    <col min="10492" max="10492" width="7.42578125" customWidth="1"/>
    <col min="10493" max="10493" width="8.140625" customWidth="1"/>
    <col min="10494" max="10494" width="38.42578125" customWidth="1"/>
    <col min="10740" max="10740" width="13.140625" customWidth="1"/>
    <col min="10741" max="10741" width="32.42578125" customWidth="1"/>
    <col min="10743" max="10743" width="7" customWidth="1"/>
    <col min="10744" max="10744" width="33.140625" customWidth="1"/>
    <col min="10745" max="10746" width="9.7109375" customWidth="1"/>
    <col min="10747" max="10747" width="0" hidden="1" customWidth="1"/>
    <col min="10748" max="10748" width="7.42578125" customWidth="1"/>
    <col min="10749" max="10749" width="8.140625" customWidth="1"/>
    <col min="10750" max="10750" width="38.42578125" customWidth="1"/>
    <col min="10996" max="10996" width="13.140625" customWidth="1"/>
    <col min="10997" max="10997" width="32.42578125" customWidth="1"/>
    <col min="10999" max="10999" width="7" customWidth="1"/>
    <col min="11000" max="11000" width="33.140625" customWidth="1"/>
    <col min="11001" max="11002" width="9.7109375" customWidth="1"/>
    <col min="11003" max="11003" width="0" hidden="1" customWidth="1"/>
    <col min="11004" max="11004" width="7.42578125" customWidth="1"/>
    <col min="11005" max="11005" width="8.140625" customWidth="1"/>
    <col min="11006" max="11006" width="38.42578125" customWidth="1"/>
    <col min="11252" max="11252" width="13.140625" customWidth="1"/>
    <col min="11253" max="11253" width="32.42578125" customWidth="1"/>
    <col min="11255" max="11255" width="7" customWidth="1"/>
    <col min="11256" max="11256" width="33.140625" customWidth="1"/>
    <col min="11257" max="11258" width="9.7109375" customWidth="1"/>
    <col min="11259" max="11259" width="0" hidden="1" customWidth="1"/>
    <col min="11260" max="11260" width="7.42578125" customWidth="1"/>
    <col min="11261" max="11261" width="8.140625" customWidth="1"/>
    <col min="11262" max="11262" width="38.42578125" customWidth="1"/>
    <col min="11508" max="11508" width="13.140625" customWidth="1"/>
    <col min="11509" max="11509" width="32.42578125" customWidth="1"/>
    <col min="11511" max="11511" width="7" customWidth="1"/>
    <col min="11512" max="11512" width="33.140625" customWidth="1"/>
    <col min="11513" max="11514" width="9.7109375" customWidth="1"/>
    <col min="11515" max="11515" width="0" hidden="1" customWidth="1"/>
    <col min="11516" max="11516" width="7.42578125" customWidth="1"/>
    <col min="11517" max="11517" width="8.140625" customWidth="1"/>
    <col min="11518" max="11518" width="38.42578125" customWidth="1"/>
    <col min="11764" max="11764" width="13.140625" customWidth="1"/>
    <col min="11765" max="11765" width="32.42578125" customWidth="1"/>
    <col min="11767" max="11767" width="7" customWidth="1"/>
    <col min="11768" max="11768" width="33.140625" customWidth="1"/>
    <col min="11769" max="11770" width="9.7109375" customWidth="1"/>
    <col min="11771" max="11771" width="0" hidden="1" customWidth="1"/>
    <col min="11772" max="11772" width="7.42578125" customWidth="1"/>
    <col min="11773" max="11773" width="8.140625" customWidth="1"/>
    <col min="11774" max="11774" width="38.42578125" customWidth="1"/>
    <col min="12020" max="12020" width="13.140625" customWidth="1"/>
    <col min="12021" max="12021" width="32.42578125" customWidth="1"/>
    <col min="12023" max="12023" width="7" customWidth="1"/>
    <col min="12024" max="12024" width="33.140625" customWidth="1"/>
    <col min="12025" max="12026" width="9.7109375" customWidth="1"/>
    <col min="12027" max="12027" width="0" hidden="1" customWidth="1"/>
    <col min="12028" max="12028" width="7.42578125" customWidth="1"/>
    <col min="12029" max="12029" width="8.140625" customWidth="1"/>
    <col min="12030" max="12030" width="38.42578125" customWidth="1"/>
    <col min="12276" max="12276" width="13.140625" customWidth="1"/>
    <col min="12277" max="12277" width="32.42578125" customWidth="1"/>
    <col min="12279" max="12279" width="7" customWidth="1"/>
    <col min="12280" max="12280" width="33.140625" customWidth="1"/>
    <col min="12281" max="12282" width="9.7109375" customWidth="1"/>
    <col min="12283" max="12283" width="0" hidden="1" customWidth="1"/>
    <col min="12284" max="12284" width="7.42578125" customWidth="1"/>
    <col min="12285" max="12285" width="8.140625" customWidth="1"/>
    <col min="12286" max="12286" width="38.42578125" customWidth="1"/>
    <col min="12532" max="12532" width="13.140625" customWidth="1"/>
    <col min="12533" max="12533" width="32.42578125" customWidth="1"/>
    <col min="12535" max="12535" width="7" customWidth="1"/>
    <col min="12536" max="12536" width="33.140625" customWidth="1"/>
    <col min="12537" max="12538" width="9.7109375" customWidth="1"/>
    <col min="12539" max="12539" width="0" hidden="1" customWidth="1"/>
    <col min="12540" max="12540" width="7.42578125" customWidth="1"/>
    <col min="12541" max="12541" width="8.140625" customWidth="1"/>
    <col min="12542" max="12542" width="38.42578125" customWidth="1"/>
    <col min="12788" max="12788" width="13.140625" customWidth="1"/>
    <col min="12789" max="12789" width="32.42578125" customWidth="1"/>
    <col min="12791" max="12791" width="7" customWidth="1"/>
    <col min="12792" max="12792" width="33.140625" customWidth="1"/>
    <col min="12793" max="12794" width="9.7109375" customWidth="1"/>
    <col min="12795" max="12795" width="0" hidden="1" customWidth="1"/>
    <col min="12796" max="12796" width="7.42578125" customWidth="1"/>
    <col min="12797" max="12797" width="8.140625" customWidth="1"/>
    <col min="12798" max="12798" width="38.42578125" customWidth="1"/>
    <col min="13044" max="13044" width="13.140625" customWidth="1"/>
    <col min="13045" max="13045" width="32.42578125" customWidth="1"/>
    <col min="13047" max="13047" width="7" customWidth="1"/>
    <col min="13048" max="13048" width="33.140625" customWidth="1"/>
    <col min="13049" max="13050" width="9.7109375" customWidth="1"/>
    <col min="13051" max="13051" width="0" hidden="1" customWidth="1"/>
    <col min="13052" max="13052" width="7.42578125" customWidth="1"/>
    <col min="13053" max="13053" width="8.140625" customWidth="1"/>
    <col min="13054" max="13054" width="38.42578125" customWidth="1"/>
    <col min="13300" max="13300" width="13.140625" customWidth="1"/>
    <col min="13301" max="13301" width="32.42578125" customWidth="1"/>
    <col min="13303" max="13303" width="7" customWidth="1"/>
    <col min="13304" max="13304" width="33.140625" customWidth="1"/>
    <col min="13305" max="13306" width="9.7109375" customWidth="1"/>
    <col min="13307" max="13307" width="0" hidden="1" customWidth="1"/>
    <col min="13308" max="13308" width="7.42578125" customWidth="1"/>
    <col min="13309" max="13309" width="8.140625" customWidth="1"/>
    <col min="13310" max="13310" width="38.42578125" customWidth="1"/>
    <col min="13556" max="13556" width="13.140625" customWidth="1"/>
    <col min="13557" max="13557" width="32.42578125" customWidth="1"/>
    <col min="13559" max="13559" width="7" customWidth="1"/>
    <col min="13560" max="13560" width="33.140625" customWidth="1"/>
    <col min="13561" max="13562" width="9.7109375" customWidth="1"/>
    <col min="13563" max="13563" width="0" hidden="1" customWidth="1"/>
    <col min="13564" max="13564" width="7.42578125" customWidth="1"/>
    <col min="13565" max="13565" width="8.140625" customWidth="1"/>
    <col min="13566" max="13566" width="38.42578125" customWidth="1"/>
    <col min="13812" max="13812" width="13.140625" customWidth="1"/>
    <col min="13813" max="13813" width="32.42578125" customWidth="1"/>
    <col min="13815" max="13815" width="7" customWidth="1"/>
    <col min="13816" max="13816" width="33.140625" customWidth="1"/>
    <col min="13817" max="13818" width="9.7109375" customWidth="1"/>
    <col min="13819" max="13819" width="0" hidden="1" customWidth="1"/>
    <col min="13820" max="13820" width="7.42578125" customWidth="1"/>
    <col min="13821" max="13821" width="8.140625" customWidth="1"/>
    <col min="13822" max="13822" width="38.42578125" customWidth="1"/>
    <col min="14068" max="14068" width="13.140625" customWidth="1"/>
    <col min="14069" max="14069" width="32.42578125" customWidth="1"/>
    <col min="14071" max="14071" width="7" customWidth="1"/>
    <col min="14072" max="14072" width="33.140625" customWidth="1"/>
    <col min="14073" max="14074" width="9.7109375" customWidth="1"/>
    <col min="14075" max="14075" width="0" hidden="1" customWidth="1"/>
    <col min="14076" max="14076" width="7.42578125" customWidth="1"/>
    <col min="14077" max="14077" width="8.140625" customWidth="1"/>
    <col min="14078" max="14078" width="38.42578125" customWidth="1"/>
    <col min="14324" max="14324" width="13.140625" customWidth="1"/>
    <col min="14325" max="14325" width="32.42578125" customWidth="1"/>
    <col min="14327" max="14327" width="7" customWidth="1"/>
    <col min="14328" max="14328" width="33.140625" customWidth="1"/>
    <col min="14329" max="14330" width="9.7109375" customWidth="1"/>
    <col min="14331" max="14331" width="0" hidden="1" customWidth="1"/>
    <col min="14332" max="14332" width="7.42578125" customWidth="1"/>
    <col min="14333" max="14333" width="8.140625" customWidth="1"/>
    <col min="14334" max="14334" width="38.42578125" customWidth="1"/>
    <col min="14580" max="14580" width="13.140625" customWidth="1"/>
    <col min="14581" max="14581" width="32.42578125" customWidth="1"/>
    <col min="14583" max="14583" width="7" customWidth="1"/>
    <col min="14584" max="14584" width="33.140625" customWidth="1"/>
    <col min="14585" max="14586" width="9.7109375" customWidth="1"/>
    <col min="14587" max="14587" width="0" hidden="1" customWidth="1"/>
    <col min="14588" max="14588" width="7.42578125" customWidth="1"/>
    <col min="14589" max="14589" width="8.140625" customWidth="1"/>
    <col min="14590" max="14590" width="38.42578125" customWidth="1"/>
    <col min="14836" max="14836" width="13.140625" customWidth="1"/>
    <col min="14837" max="14837" width="32.42578125" customWidth="1"/>
    <col min="14839" max="14839" width="7" customWidth="1"/>
    <col min="14840" max="14840" width="33.140625" customWidth="1"/>
    <col min="14841" max="14842" width="9.7109375" customWidth="1"/>
    <col min="14843" max="14843" width="0" hidden="1" customWidth="1"/>
    <col min="14844" max="14844" width="7.42578125" customWidth="1"/>
    <col min="14845" max="14845" width="8.140625" customWidth="1"/>
    <col min="14846" max="14846" width="38.42578125" customWidth="1"/>
    <col min="15092" max="15092" width="13.140625" customWidth="1"/>
    <col min="15093" max="15093" width="32.42578125" customWidth="1"/>
    <col min="15095" max="15095" width="7" customWidth="1"/>
    <col min="15096" max="15096" width="33.140625" customWidth="1"/>
    <col min="15097" max="15098" width="9.7109375" customWidth="1"/>
    <col min="15099" max="15099" width="0" hidden="1" customWidth="1"/>
    <col min="15100" max="15100" width="7.42578125" customWidth="1"/>
    <col min="15101" max="15101" width="8.140625" customWidth="1"/>
    <col min="15102" max="15102" width="38.42578125" customWidth="1"/>
    <col min="15348" max="15348" width="13.140625" customWidth="1"/>
    <col min="15349" max="15349" width="32.42578125" customWidth="1"/>
    <col min="15351" max="15351" width="7" customWidth="1"/>
    <col min="15352" max="15352" width="33.140625" customWidth="1"/>
    <col min="15353" max="15354" width="9.7109375" customWidth="1"/>
    <col min="15355" max="15355" width="0" hidden="1" customWidth="1"/>
    <col min="15356" max="15356" width="7.42578125" customWidth="1"/>
    <col min="15357" max="15357" width="8.140625" customWidth="1"/>
    <col min="15358" max="15358" width="38.42578125" customWidth="1"/>
    <col min="15604" max="15604" width="13.140625" customWidth="1"/>
    <col min="15605" max="15605" width="32.42578125" customWidth="1"/>
    <col min="15607" max="15607" width="7" customWidth="1"/>
    <col min="15608" max="15608" width="33.140625" customWidth="1"/>
    <col min="15609" max="15610" width="9.7109375" customWidth="1"/>
    <col min="15611" max="15611" width="0" hidden="1" customWidth="1"/>
    <col min="15612" max="15612" width="7.42578125" customWidth="1"/>
    <col min="15613" max="15613" width="8.140625" customWidth="1"/>
    <col min="15614" max="15614" width="38.42578125" customWidth="1"/>
    <col min="15860" max="15860" width="13.140625" customWidth="1"/>
    <col min="15861" max="15861" width="32.42578125" customWidth="1"/>
    <col min="15863" max="15863" width="7" customWidth="1"/>
    <col min="15864" max="15864" width="33.140625" customWidth="1"/>
    <col min="15865" max="15866" width="9.7109375" customWidth="1"/>
    <col min="15867" max="15867" width="0" hidden="1" customWidth="1"/>
    <col min="15868" max="15868" width="7.42578125" customWidth="1"/>
    <col min="15869" max="15869" width="8.140625" customWidth="1"/>
    <col min="15870" max="15870" width="38.42578125" customWidth="1"/>
    <col min="16116" max="16116" width="13.140625" customWidth="1"/>
    <col min="16117" max="16117" width="32.42578125" customWidth="1"/>
    <col min="16119" max="16119" width="7" customWidth="1"/>
    <col min="16120" max="16120" width="33.140625" customWidth="1"/>
    <col min="16121" max="16122" width="9.7109375" customWidth="1"/>
    <col min="16123" max="16123" width="0" hidden="1" customWidth="1"/>
    <col min="16124" max="16124" width="7.42578125" customWidth="1"/>
    <col min="16125" max="16125" width="8.140625" customWidth="1"/>
    <col min="16126" max="16126" width="38.42578125" customWidth="1"/>
  </cols>
  <sheetData>
    <row r="2" spans="1:1" ht="12.75" customHeight="1" x14ac:dyDescent="0.2">
      <c r="A2" s="111"/>
    </row>
    <row r="3" spans="1:1" x14ac:dyDescent="0.2">
      <c r="A3" s="111"/>
    </row>
    <row r="4" spans="1:1" x14ac:dyDescent="0.2">
      <c r="A4" s="111"/>
    </row>
    <row r="5" spans="1:1" x14ac:dyDescent="0.2">
      <c r="A5" s="111"/>
    </row>
    <row r="6" spans="1:1" x14ac:dyDescent="0.2">
      <c r="A6" s="111"/>
    </row>
    <row r="7" spans="1:1" x14ac:dyDescent="0.2">
      <c r="A7" s="111"/>
    </row>
    <row r="8" spans="1:1" x14ac:dyDescent="0.2">
      <c r="A8" s="111"/>
    </row>
    <row r="9" spans="1:1" x14ac:dyDescent="0.2">
      <c r="A9" s="111"/>
    </row>
    <row r="10" spans="1:1" x14ac:dyDescent="0.2">
      <c r="A10" s="111"/>
    </row>
    <row r="11" spans="1:1" x14ac:dyDescent="0.2">
      <c r="A11" s="111"/>
    </row>
    <row r="12" spans="1:1" x14ac:dyDescent="0.2">
      <c r="A12" s="111"/>
    </row>
    <row r="13" spans="1:1" x14ac:dyDescent="0.2">
      <c r="A13" s="111"/>
    </row>
    <row r="14" spans="1:1" x14ac:dyDescent="0.2">
      <c r="A14" s="111"/>
    </row>
    <row r="15" spans="1:1" x14ac:dyDescent="0.2">
      <c r="A15" s="111"/>
    </row>
    <row r="16" spans="1:1" x14ac:dyDescent="0.2">
      <c r="A16" s="111"/>
    </row>
    <row r="17" spans="1:1" x14ac:dyDescent="0.2">
      <c r="A17" s="111"/>
    </row>
    <row r="18" spans="1:1" x14ac:dyDescent="0.2">
      <c r="A18" s="111"/>
    </row>
    <row r="19" spans="1:1" x14ac:dyDescent="0.2">
      <c r="A19" s="111"/>
    </row>
    <row r="20" spans="1:1" x14ac:dyDescent="0.2">
      <c r="A20" s="111"/>
    </row>
    <row r="21" spans="1:1" x14ac:dyDescent="0.2">
      <c r="A21" s="111"/>
    </row>
    <row r="22" spans="1:1" x14ac:dyDescent="0.2">
      <c r="A22" s="111"/>
    </row>
    <row r="23" spans="1:1" x14ac:dyDescent="0.2">
      <c r="A23" s="111"/>
    </row>
    <row r="24" spans="1:1" x14ac:dyDescent="0.2">
      <c r="A24" s="111"/>
    </row>
    <row r="25" spans="1:1" x14ac:dyDescent="0.2">
      <c r="A25" s="111"/>
    </row>
    <row r="26" spans="1:1" x14ac:dyDescent="0.2">
      <c r="A26" s="111"/>
    </row>
    <row r="27" spans="1:1" x14ac:dyDescent="0.2">
      <c r="A27" s="111"/>
    </row>
    <row r="28" spans="1:1" x14ac:dyDescent="0.2">
      <c r="A28" s="111"/>
    </row>
    <row r="29" spans="1:1" x14ac:dyDescent="0.2">
      <c r="A29" s="111"/>
    </row>
    <row r="30" spans="1:1" x14ac:dyDescent="0.2">
      <c r="A30" s="111"/>
    </row>
    <row r="31" spans="1:1" x14ac:dyDescent="0.2">
      <c r="A31" s="111"/>
    </row>
    <row r="32" spans="1:1" x14ac:dyDescent="0.2">
      <c r="A32" s="111"/>
    </row>
    <row r="33" spans="1:1" x14ac:dyDescent="0.2">
      <c r="A33" s="111"/>
    </row>
    <row r="34" spans="1:1" x14ac:dyDescent="0.2">
      <c r="A34" s="111"/>
    </row>
    <row r="35" spans="1:1" x14ac:dyDescent="0.2">
      <c r="A35" s="111"/>
    </row>
    <row r="36" spans="1:1" x14ac:dyDescent="0.2">
      <c r="A36" s="111"/>
    </row>
    <row r="37" spans="1:1" x14ac:dyDescent="0.2">
      <c r="A37" s="111"/>
    </row>
    <row r="38" spans="1:1" x14ac:dyDescent="0.2">
      <c r="A38" s="111"/>
    </row>
    <row r="39" spans="1:1" x14ac:dyDescent="0.2">
      <c r="A39" s="111"/>
    </row>
  </sheetData>
  <printOptions horizontalCentered="1" verticalCentered="1"/>
  <pageMargins left="0.27559055118110237" right="0.47244094488188981" top="0.59055118110236227" bottom="0.59055118110236227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1"/>
  <sheetViews>
    <sheetView showGridLines="0" workbookViewId="0">
      <selection activeCell="R6" sqref="R6"/>
    </sheetView>
  </sheetViews>
  <sheetFormatPr defaultRowHeight="12.75" x14ac:dyDescent="0.2"/>
  <cols>
    <col min="1" max="1" width="4.7109375" customWidth="1"/>
  </cols>
  <sheetData>
    <row r="1" spans="1:1" ht="12.75" customHeight="1" x14ac:dyDescent="0.2">
      <c r="A1" s="111"/>
    </row>
    <row r="2" spans="1:1" x14ac:dyDescent="0.2">
      <c r="A2" s="111"/>
    </row>
    <row r="3" spans="1:1" x14ac:dyDescent="0.2">
      <c r="A3" s="111"/>
    </row>
    <row r="4" spans="1:1" x14ac:dyDescent="0.2">
      <c r="A4" s="111"/>
    </row>
    <row r="5" spans="1:1" x14ac:dyDescent="0.2">
      <c r="A5" s="111"/>
    </row>
    <row r="6" spans="1:1" x14ac:dyDescent="0.2">
      <c r="A6" s="111"/>
    </row>
    <row r="7" spans="1:1" x14ac:dyDescent="0.2">
      <c r="A7" s="111"/>
    </row>
    <row r="8" spans="1:1" x14ac:dyDescent="0.2">
      <c r="A8" s="111"/>
    </row>
    <row r="9" spans="1:1" x14ac:dyDescent="0.2">
      <c r="A9" s="111"/>
    </row>
    <row r="10" spans="1:1" x14ac:dyDescent="0.2">
      <c r="A10" s="111"/>
    </row>
    <row r="11" spans="1:1" x14ac:dyDescent="0.2">
      <c r="A11" s="111"/>
    </row>
    <row r="12" spans="1:1" x14ac:dyDescent="0.2">
      <c r="A12" s="111"/>
    </row>
    <row r="13" spans="1:1" x14ac:dyDescent="0.2">
      <c r="A13" s="111"/>
    </row>
    <row r="14" spans="1:1" x14ac:dyDescent="0.2">
      <c r="A14" s="111"/>
    </row>
    <row r="15" spans="1:1" x14ac:dyDescent="0.2">
      <c r="A15" s="111"/>
    </row>
    <row r="16" spans="1:1" x14ac:dyDescent="0.2">
      <c r="A16" s="111"/>
    </row>
    <row r="17" spans="1:1" x14ac:dyDescent="0.2">
      <c r="A17" s="111"/>
    </row>
    <row r="18" spans="1:1" x14ac:dyDescent="0.2">
      <c r="A18" s="111"/>
    </row>
    <row r="19" spans="1:1" x14ac:dyDescent="0.2">
      <c r="A19" s="111"/>
    </row>
    <row r="20" spans="1:1" x14ac:dyDescent="0.2">
      <c r="A20" s="111"/>
    </row>
    <row r="21" spans="1:1" x14ac:dyDescent="0.2">
      <c r="A21" s="111"/>
    </row>
    <row r="22" spans="1:1" x14ac:dyDescent="0.2">
      <c r="A22" s="111"/>
    </row>
    <row r="23" spans="1:1" x14ac:dyDescent="0.2">
      <c r="A23" s="111"/>
    </row>
    <row r="24" spans="1:1" x14ac:dyDescent="0.2">
      <c r="A24" s="111"/>
    </row>
    <row r="25" spans="1:1" x14ac:dyDescent="0.2">
      <c r="A25" s="111"/>
    </row>
    <row r="26" spans="1:1" x14ac:dyDescent="0.2">
      <c r="A26" s="111"/>
    </row>
    <row r="27" spans="1:1" x14ac:dyDescent="0.2">
      <c r="A27" s="111"/>
    </row>
    <row r="28" spans="1:1" x14ac:dyDescent="0.2">
      <c r="A28" s="111"/>
    </row>
    <row r="29" spans="1:1" x14ac:dyDescent="0.2">
      <c r="A29" s="111"/>
    </row>
    <row r="30" spans="1:1" x14ac:dyDescent="0.2">
      <c r="A30" s="111"/>
    </row>
    <row r="31" spans="1:1" x14ac:dyDescent="0.2">
      <c r="A31" s="111"/>
    </row>
    <row r="32" spans="1:1" x14ac:dyDescent="0.2">
      <c r="A32" s="111"/>
    </row>
    <row r="33" spans="1:1" x14ac:dyDescent="0.2">
      <c r="A33" s="111"/>
    </row>
    <row r="34" spans="1:1" x14ac:dyDescent="0.2">
      <c r="A34" s="111"/>
    </row>
    <row r="35" spans="1:1" x14ac:dyDescent="0.2">
      <c r="A35" s="111"/>
    </row>
    <row r="36" spans="1:1" x14ac:dyDescent="0.2">
      <c r="A36" s="111"/>
    </row>
    <row r="37" spans="1:1" x14ac:dyDescent="0.2">
      <c r="A37" s="111"/>
    </row>
    <row r="38" spans="1:1" x14ac:dyDescent="0.2">
      <c r="A38" s="111"/>
    </row>
    <row r="39" spans="1:1" x14ac:dyDescent="0.2">
      <c r="A39" s="111"/>
    </row>
    <row r="40" spans="1:1" x14ac:dyDescent="0.2">
      <c r="A40" s="111"/>
    </row>
    <row r="41" spans="1:1" x14ac:dyDescent="0.2">
      <c r="A41" s="111"/>
    </row>
  </sheetData>
  <printOptions horizontalCentered="1" verticalCentered="1"/>
  <pageMargins left="0.27559055118110237" right="0.47244094488188981" top="0.59055118110236227" bottom="0.59055118110236227" header="0.31496062992125984" footer="0.31496062992125984"/>
  <pageSetup paperSize="9" scale="9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R6" sqref="R6"/>
    </sheetView>
  </sheetViews>
  <sheetFormatPr defaultRowHeight="12.75" x14ac:dyDescent="0.2"/>
  <sheetData>
    <row r="1" ht="12.75" customHeight="1" x14ac:dyDescent="0.2"/>
  </sheetData>
  <printOptions horizontalCentered="1" verticalCentered="1"/>
  <pageMargins left="0.27559055118110237" right="0.47244094488188981" top="0.59055118110236227" bottom="0.59055118110236227" header="0.31496062992125984" footer="0.31496062992125984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R1:R11"/>
  <sheetViews>
    <sheetView showGridLines="0" zoomScaleNormal="100" workbookViewId="0">
      <selection activeCell="R6" sqref="R6"/>
    </sheetView>
  </sheetViews>
  <sheetFormatPr defaultRowHeight="12.75" x14ac:dyDescent="0.2"/>
  <sheetData>
    <row r="1" spans="18:18" ht="12.75" customHeight="1" x14ac:dyDescent="0.2"/>
    <row r="2" spans="18:18" ht="15" customHeight="1" x14ac:dyDescent="0.2"/>
    <row r="3" spans="18:18" ht="14.25" customHeight="1" x14ac:dyDescent="0.2"/>
    <row r="11" spans="18:18" ht="13.5" x14ac:dyDescent="0.25">
      <c r="R11" s="24"/>
    </row>
  </sheetData>
  <printOptions horizontalCentered="1" verticalCentered="1"/>
  <pageMargins left="0.27559055118110237" right="0.47244094488188981" top="0.59055118110236227" bottom="0.59055118110236227" header="0.31496062992125984" footer="0.31496062992125984"/>
  <pageSetup paperSize="9" scale="9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workbookViewId="0">
      <selection activeCell="K36" sqref="K36"/>
    </sheetView>
  </sheetViews>
  <sheetFormatPr defaultRowHeight="12" x14ac:dyDescent="0.2"/>
  <cols>
    <col min="1" max="4" width="9.140625" style="142"/>
    <col min="5" max="5" width="11.85546875" style="142" customWidth="1"/>
    <col min="6" max="16384" width="9.140625" style="142"/>
  </cols>
  <sheetData>
    <row r="3" spans="1:7" ht="72" x14ac:dyDescent="0.2">
      <c r="A3" s="241"/>
      <c r="B3" s="242"/>
      <c r="C3" s="31" t="s">
        <v>89</v>
      </c>
      <c r="D3" s="31" t="s">
        <v>90</v>
      </c>
      <c r="E3" s="91" t="s">
        <v>93</v>
      </c>
      <c r="F3" s="91" t="s">
        <v>183</v>
      </c>
      <c r="G3" s="91" t="s">
        <v>184</v>
      </c>
    </row>
    <row r="4" spans="1:7" x14ac:dyDescent="0.2">
      <c r="A4" s="166" t="s">
        <v>65</v>
      </c>
      <c r="B4" s="157"/>
      <c r="C4" s="167">
        <v>7079.83</v>
      </c>
      <c r="D4" s="168">
        <v>5022.47</v>
      </c>
      <c r="E4" s="169">
        <v>2058.62</v>
      </c>
      <c r="F4" s="169"/>
      <c r="G4" s="169"/>
    </row>
    <row r="5" spans="1:7" x14ac:dyDescent="0.2">
      <c r="A5" s="166" t="s">
        <v>66</v>
      </c>
      <c r="B5" s="158"/>
      <c r="C5" s="170">
        <v>7713.54</v>
      </c>
      <c r="D5" s="168">
        <v>5558.26</v>
      </c>
      <c r="E5" s="169">
        <v>2161.89</v>
      </c>
      <c r="F5" s="171">
        <f t="shared" ref="F5:F14" si="0">+C5*100/C4</f>
        <v>108.95092113793693</v>
      </c>
      <c r="G5" s="169"/>
    </row>
    <row r="6" spans="1:7" x14ac:dyDescent="0.2">
      <c r="A6" s="166" t="s">
        <v>67</v>
      </c>
      <c r="B6" s="103"/>
      <c r="C6" s="170">
        <v>8380.3700000000008</v>
      </c>
      <c r="D6" s="168">
        <v>5966.34</v>
      </c>
      <c r="E6" s="169">
        <v>2417.98</v>
      </c>
      <c r="F6" s="171">
        <f t="shared" si="0"/>
        <v>108.64492826899195</v>
      </c>
      <c r="G6" s="169">
        <f t="shared" ref="G6:G14" si="1">+F6-F5</f>
        <v>-0.30599286894498334</v>
      </c>
    </row>
    <row r="7" spans="1:7" x14ac:dyDescent="0.2">
      <c r="A7" s="166" t="s">
        <v>68</v>
      </c>
      <c r="B7" s="104"/>
      <c r="C7" s="167">
        <v>8906.16</v>
      </c>
      <c r="D7" s="168">
        <v>6318.69</v>
      </c>
      <c r="E7" s="169">
        <v>2590.59</v>
      </c>
      <c r="F7" s="171">
        <f t="shared" si="0"/>
        <v>106.27406665815469</v>
      </c>
      <c r="G7" s="169">
        <f t="shared" si="1"/>
        <v>-2.3708616108372524</v>
      </c>
    </row>
    <row r="8" spans="1:7" x14ac:dyDescent="0.2">
      <c r="A8" s="166" t="s">
        <v>69</v>
      </c>
      <c r="B8" s="105"/>
      <c r="C8" s="170">
        <v>9619.67</v>
      </c>
      <c r="D8" s="168">
        <v>6897.22</v>
      </c>
      <c r="E8" s="169">
        <v>2723.95</v>
      </c>
      <c r="F8" s="171">
        <f t="shared" si="0"/>
        <v>108.01142130839779</v>
      </c>
      <c r="G8" s="169">
        <f t="shared" si="1"/>
        <v>1.7373546502430912</v>
      </c>
    </row>
    <row r="9" spans="1:7" x14ac:dyDescent="0.2">
      <c r="A9" s="166" t="s">
        <v>70</v>
      </c>
      <c r="B9" s="103"/>
      <c r="C9" s="167">
        <v>10175.43</v>
      </c>
      <c r="D9" s="168">
        <v>7437.86</v>
      </c>
      <c r="E9" s="169">
        <v>2741.88</v>
      </c>
      <c r="F9" s="171">
        <f t="shared" si="0"/>
        <v>105.77732915994</v>
      </c>
      <c r="G9" s="169">
        <f t="shared" si="1"/>
        <v>-2.2340921484577905</v>
      </c>
    </row>
    <row r="10" spans="1:7" x14ac:dyDescent="0.2">
      <c r="A10" s="166" t="s">
        <v>71</v>
      </c>
      <c r="B10" s="104"/>
      <c r="C10" s="170">
        <v>10899.02</v>
      </c>
      <c r="D10" s="168">
        <v>7964.65</v>
      </c>
      <c r="E10" s="169">
        <v>2940.28</v>
      </c>
      <c r="F10" s="171">
        <f t="shared" si="0"/>
        <v>107.11114911114321</v>
      </c>
      <c r="G10" s="169">
        <f t="shared" si="1"/>
        <v>1.3338199512032105</v>
      </c>
    </row>
    <row r="11" spans="1:7" x14ac:dyDescent="0.2">
      <c r="A11" s="166" t="s">
        <v>72</v>
      </c>
      <c r="B11" s="103"/>
      <c r="C11" s="168">
        <v>11867.92</v>
      </c>
      <c r="D11" s="168">
        <v>8672.5400000000009</v>
      </c>
      <c r="E11" s="169">
        <v>3200.96</v>
      </c>
      <c r="F11" s="171">
        <f t="shared" si="0"/>
        <v>108.88979009121921</v>
      </c>
      <c r="G11" s="169">
        <f t="shared" si="1"/>
        <v>1.7786409800760055</v>
      </c>
    </row>
    <row r="12" spans="1:7" x14ac:dyDescent="0.2">
      <c r="A12" s="166" t="s">
        <v>73</v>
      </c>
      <c r="B12" s="158"/>
      <c r="C12" s="170">
        <v>12812.75</v>
      </c>
      <c r="D12" s="168">
        <v>9319.86</v>
      </c>
      <c r="E12" s="169">
        <v>3497.38</v>
      </c>
      <c r="F12" s="171">
        <f t="shared" si="0"/>
        <v>107.96120971492898</v>
      </c>
      <c r="G12" s="169">
        <f t="shared" si="1"/>
        <v>-0.9285803762902276</v>
      </c>
    </row>
    <row r="13" spans="1:7" x14ac:dyDescent="0.2">
      <c r="A13" s="181" t="s">
        <v>74</v>
      </c>
      <c r="B13" s="105"/>
      <c r="C13" s="167">
        <v>13104.65</v>
      </c>
      <c r="D13" s="168">
        <v>9516.0300000000007</v>
      </c>
      <c r="E13" s="169">
        <v>3597.66</v>
      </c>
      <c r="F13" s="171">
        <f t="shared" si="0"/>
        <v>102.27819944976683</v>
      </c>
      <c r="G13" s="169">
        <f t="shared" si="1"/>
        <v>-5.683010265162153</v>
      </c>
    </row>
    <row r="14" spans="1:7" x14ac:dyDescent="0.2">
      <c r="A14" s="172">
        <v>2010</v>
      </c>
      <c r="B14" s="103"/>
      <c r="C14" s="167">
        <v>13482</v>
      </c>
      <c r="D14" s="168">
        <v>9858</v>
      </c>
      <c r="E14" s="169">
        <v>3650</v>
      </c>
      <c r="F14" s="171">
        <f t="shared" si="0"/>
        <v>102.87951223420694</v>
      </c>
      <c r="G14" s="169">
        <f t="shared" si="1"/>
        <v>0.60131278444011116</v>
      </c>
    </row>
    <row r="15" spans="1:7" x14ac:dyDescent="0.2">
      <c r="A15" s="166">
        <v>2011</v>
      </c>
      <c r="B15" s="159"/>
      <c r="C15" s="167">
        <v>14064</v>
      </c>
      <c r="D15" s="168">
        <v>10242</v>
      </c>
      <c r="E15" s="169">
        <v>3835</v>
      </c>
      <c r="F15" s="171">
        <f>+C15*100/C14</f>
        <v>104.31686693368937</v>
      </c>
      <c r="G15" s="169">
        <f>+F15-F14</f>
        <v>1.4373546994824267</v>
      </c>
    </row>
    <row r="16" spans="1:7" x14ac:dyDescent="0.2">
      <c r="A16" s="173" t="s">
        <v>144</v>
      </c>
      <c r="B16" s="158"/>
      <c r="C16" s="167">
        <v>14553.590711819446</v>
      </c>
      <c r="D16" s="168">
        <v>10632.809319589716</v>
      </c>
      <c r="E16" s="184">
        <v>3935.8320190360364</v>
      </c>
      <c r="F16" s="171">
        <f>+C16*100/C15</f>
        <v>103.48116262670254</v>
      </c>
      <c r="G16" s="169">
        <f>+F16-F15</f>
        <v>-0.83570430698682685</v>
      </c>
    </row>
    <row r="17" spans="1:7" x14ac:dyDescent="0.2">
      <c r="A17" s="155">
        <v>2013</v>
      </c>
      <c r="B17" s="105"/>
      <c r="C17" s="174">
        <v>15018.4042663688</v>
      </c>
      <c r="D17" s="183">
        <v>10902.454352650626</v>
      </c>
      <c r="E17" s="185">
        <v>4131.5666217958187</v>
      </c>
      <c r="F17" s="171">
        <f>+C17*100/C16</f>
        <v>103.19380669522239</v>
      </c>
      <c r="G17" s="169">
        <f>+F17-F16</f>
        <v>-0.28735593148014971</v>
      </c>
    </row>
    <row r="18" spans="1:7" x14ac:dyDescent="0.2">
      <c r="A18" s="182">
        <v>2014</v>
      </c>
      <c r="B18" s="175"/>
      <c r="C18" s="174">
        <v>15721.058794048466</v>
      </c>
      <c r="D18" s="183">
        <v>11437.905054418548</v>
      </c>
      <c r="E18" s="185">
        <v>4304.7232517470156</v>
      </c>
      <c r="F18" s="171">
        <f>+C18*100/C17</f>
        <v>104.67862307617557</v>
      </c>
      <c r="G18" s="169">
        <f>+F18-F17</f>
        <v>1.4848163809531769</v>
      </c>
    </row>
    <row r="19" spans="1:7" x14ac:dyDescent="0.2">
      <c r="A19" s="103">
        <v>2015</v>
      </c>
      <c r="C19" s="176">
        <v>16121.481035261091</v>
      </c>
      <c r="D19" s="183">
        <v>11763.816092170227</v>
      </c>
      <c r="E19" s="185">
        <v>4375.0896179421388</v>
      </c>
      <c r="F19" s="171">
        <f>C19*100/C18</f>
        <v>102.54704372306153</v>
      </c>
      <c r="G19" s="169">
        <f>+F19-F18</f>
        <v>-2.1315793531140343</v>
      </c>
    </row>
    <row r="20" spans="1:7" x14ac:dyDescent="0.2">
      <c r="A20" s="158">
        <v>2016</v>
      </c>
      <c r="C20" s="55">
        <v>16866.628247474549</v>
      </c>
      <c r="D20" s="26">
        <v>12301.376119648181</v>
      </c>
      <c r="E20" s="185">
        <v>4577.7346608378002</v>
      </c>
      <c r="F20" s="148">
        <f>C20/C19*100</f>
        <v>104.62207666022533</v>
      </c>
      <c r="G20" s="94">
        <f>F20-F19</f>
        <v>2.0750329371637974</v>
      </c>
    </row>
    <row r="21" spans="1:7" x14ac:dyDescent="0.2">
      <c r="A21" s="158">
        <v>2017</v>
      </c>
      <c r="B21" s="103"/>
      <c r="C21" s="177">
        <v>17909.006268134646</v>
      </c>
      <c r="D21" s="26">
        <v>13001.128343294797</v>
      </c>
      <c r="E21" s="185">
        <v>4927.4222434205039</v>
      </c>
      <c r="F21" s="148">
        <f>C21/C20*100</f>
        <v>106.18012091904718</v>
      </c>
      <c r="G21" s="94">
        <f>F21-F20</f>
        <v>1.5580442588218517</v>
      </c>
    </row>
    <row r="22" spans="1:7" x14ac:dyDescent="0.2">
      <c r="A22" s="158">
        <v>2018</v>
      </c>
      <c r="B22" s="160"/>
      <c r="C22" s="177">
        <v>19172.189999999999</v>
      </c>
      <c r="D22" s="87">
        <v>13942.962468309501</v>
      </c>
      <c r="E22" s="210">
        <v>5245.9632838835396</v>
      </c>
      <c r="F22" s="148">
        <v>107.1</v>
      </c>
      <c r="G22" s="211">
        <f>F22-F21</f>
        <v>0.91987908095281057</v>
      </c>
    </row>
    <row r="23" spans="1:7" ht="12.75" thickBot="1" x14ac:dyDescent="0.25">
      <c r="A23" s="158">
        <v>2019</v>
      </c>
      <c r="B23" s="161"/>
      <c r="C23" s="178">
        <v>20419.14</v>
      </c>
      <c r="D23" s="27">
        <v>14868.459414905399</v>
      </c>
      <c r="E23" s="185">
        <v>5567.9827903257301</v>
      </c>
      <c r="F23" s="148">
        <f>C23/C22*100</f>
        <v>106.50395181771097</v>
      </c>
      <c r="G23" s="211">
        <f>F23-F22</f>
        <v>-0.59604818228902445</v>
      </c>
    </row>
    <row r="25" spans="1:7" x14ac:dyDescent="0.2">
      <c r="C25" s="179"/>
    </row>
    <row r="26" spans="1:7" x14ac:dyDescent="0.2">
      <c r="A26" s="103"/>
      <c r="C26" s="180"/>
    </row>
    <row r="27" spans="1:7" x14ac:dyDescent="0.2">
      <c r="A27" s="158"/>
    </row>
    <row r="28" spans="1:7" x14ac:dyDescent="0.2">
      <c r="G28" s="235"/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G31" sqref="G31"/>
    </sheetView>
  </sheetViews>
  <sheetFormatPr defaultRowHeight="12.75" x14ac:dyDescent="0.2"/>
  <cols>
    <col min="3" max="3" width="18.140625" customWidth="1"/>
    <col min="4" max="4" width="10.42578125" customWidth="1"/>
    <col min="5" max="5" width="28.5703125" customWidth="1"/>
    <col min="8" max="8" width="11.42578125" bestFit="1" customWidth="1"/>
  </cols>
  <sheetData>
    <row r="1" spans="1:9" x14ac:dyDescent="0.2">
      <c r="F1" s="44" t="s">
        <v>185</v>
      </c>
    </row>
    <row r="3" spans="1:9" x14ac:dyDescent="0.2">
      <c r="F3">
        <v>1998</v>
      </c>
      <c r="G3">
        <v>523.76</v>
      </c>
    </row>
    <row r="4" spans="1:9" ht="69.75" customHeight="1" x14ac:dyDescent="0.2">
      <c r="A4" s="243"/>
      <c r="B4" s="244"/>
      <c r="C4" s="49" t="s">
        <v>91</v>
      </c>
      <c r="D4" s="7" t="s">
        <v>195</v>
      </c>
      <c r="E4" s="35" t="s">
        <v>92</v>
      </c>
      <c r="F4">
        <v>1999</v>
      </c>
      <c r="G4">
        <v>550.65837775199122</v>
      </c>
      <c r="H4" s="17">
        <f>+(G4/G3*100)-100</f>
        <v>5.1356303940719386</v>
      </c>
    </row>
    <row r="5" spans="1:9" x14ac:dyDescent="0.2">
      <c r="A5" s="54">
        <v>2000</v>
      </c>
      <c r="B5" s="16"/>
      <c r="C5" s="52">
        <v>589.9850116098612</v>
      </c>
      <c r="D5" s="57">
        <f>+C5/G4*100-100</f>
        <v>7.1417480323130889</v>
      </c>
      <c r="E5" s="53">
        <f>+D5-H4</f>
        <v>2.0061176382411503</v>
      </c>
      <c r="F5" s="54">
        <v>2000</v>
      </c>
      <c r="G5" s="55">
        <f>ROUND(C5,0)</f>
        <v>590</v>
      </c>
      <c r="H5" s="55">
        <f>ROUND(D5,1)</f>
        <v>7.1</v>
      </c>
      <c r="I5" s="55">
        <f>ROUND(E5,1)</f>
        <v>2</v>
      </c>
    </row>
    <row r="6" spans="1:9" x14ac:dyDescent="0.2">
      <c r="A6" s="54">
        <v>2001</v>
      </c>
      <c r="B6" s="16"/>
      <c r="C6" s="52">
        <v>642.79479000181823</v>
      </c>
      <c r="D6" s="57">
        <f>+C6/C5*100-100</f>
        <v>8.9510372895504275</v>
      </c>
      <c r="E6" s="53">
        <f>+D6-D5+0.05</f>
        <v>1.8592892572373387</v>
      </c>
      <c r="F6" s="54">
        <v>2001</v>
      </c>
      <c r="G6" s="55">
        <f t="shared" ref="G6:G21" si="0">ROUND(C6,0)</f>
        <v>643</v>
      </c>
      <c r="H6" s="55">
        <f>ROUND(D6,1)</f>
        <v>9</v>
      </c>
      <c r="I6" s="55">
        <f>+H6-H5</f>
        <v>1.9000000000000004</v>
      </c>
    </row>
    <row r="7" spans="1:9" ht="13.5" customHeight="1" x14ac:dyDescent="0.2">
      <c r="A7" s="54">
        <v>2002</v>
      </c>
      <c r="B7" s="38"/>
      <c r="C7" s="56">
        <v>698.36466571848871</v>
      </c>
      <c r="D7" s="57">
        <v>8.6500000000000057</v>
      </c>
      <c r="E7" s="53">
        <v>-0.31</v>
      </c>
      <c r="F7" s="54">
        <v>2002</v>
      </c>
      <c r="G7" s="55">
        <f t="shared" si="0"/>
        <v>698</v>
      </c>
      <c r="H7" s="55">
        <f t="shared" ref="H7:H12" si="1">ROUND(D7,1)</f>
        <v>8.6999999999999993</v>
      </c>
      <c r="I7" s="55">
        <f t="shared" ref="I7:I18" si="2">+H7-H6</f>
        <v>-0.30000000000000071</v>
      </c>
    </row>
    <row r="8" spans="1:9" x14ac:dyDescent="0.2">
      <c r="A8" s="54">
        <v>2003</v>
      </c>
      <c r="B8" s="38"/>
      <c r="C8" s="56">
        <v>742.18117756587094</v>
      </c>
      <c r="D8" s="57">
        <v>6.269999999999996</v>
      </c>
      <c r="E8" s="53">
        <v>-2.37</v>
      </c>
      <c r="F8" s="54">
        <v>2003</v>
      </c>
      <c r="G8" s="55">
        <f t="shared" si="0"/>
        <v>742</v>
      </c>
      <c r="H8" s="55">
        <f t="shared" si="1"/>
        <v>6.3</v>
      </c>
      <c r="I8" s="55">
        <f t="shared" si="2"/>
        <v>-2.3999999999999995</v>
      </c>
    </row>
    <row r="9" spans="1:9" x14ac:dyDescent="0.2">
      <c r="A9" s="54">
        <v>2004</v>
      </c>
      <c r="B9" s="28"/>
      <c r="C9" s="56">
        <v>801.63936202487764</v>
      </c>
      <c r="D9" s="57">
        <v>8</v>
      </c>
      <c r="E9" s="53">
        <v>1.74</v>
      </c>
      <c r="F9" s="54">
        <v>2004</v>
      </c>
      <c r="G9" s="55">
        <f t="shared" si="0"/>
        <v>802</v>
      </c>
      <c r="H9" s="55">
        <f t="shared" si="1"/>
        <v>8</v>
      </c>
      <c r="I9" s="55">
        <f t="shared" si="2"/>
        <v>1.7000000000000002</v>
      </c>
    </row>
    <row r="10" spans="1:9" x14ac:dyDescent="0.2">
      <c r="A10" s="54">
        <v>2005</v>
      </c>
      <c r="B10" s="28"/>
      <c r="C10" s="56">
        <v>847.95270317487677</v>
      </c>
      <c r="D10" s="57">
        <v>5.7800000000000011</v>
      </c>
      <c r="E10" s="53">
        <v>-2.23</v>
      </c>
      <c r="F10" s="54">
        <v>2005</v>
      </c>
      <c r="G10" s="55">
        <f t="shared" si="0"/>
        <v>848</v>
      </c>
      <c r="H10" s="55">
        <f t="shared" si="1"/>
        <v>5.8</v>
      </c>
      <c r="I10" s="55">
        <f t="shared" si="2"/>
        <v>-2.2000000000000002</v>
      </c>
    </row>
    <row r="11" spans="1:9" x14ac:dyDescent="0.2">
      <c r="A11" s="54">
        <v>2006</v>
      </c>
      <c r="B11" s="39"/>
      <c r="C11" s="56">
        <v>908.25188849122276</v>
      </c>
      <c r="D11" s="57">
        <v>7.1099999999999994</v>
      </c>
      <c r="E11" s="53">
        <v>1.33</v>
      </c>
      <c r="F11" s="54">
        <v>2006</v>
      </c>
      <c r="G11" s="55">
        <f t="shared" si="0"/>
        <v>908</v>
      </c>
      <c r="H11" s="55">
        <f t="shared" si="1"/>
        <v>7.1</v>
      </c>
      <c r="I11" s="55">
        <f t="shared" si="2"/>
        <v>1.2999999999999998</v>
      </c>
    </row>
    <row r="12" spans="1:9" x14ac:dyDescent="0.2">
      <c r="A12" s="54">
        <v>2007</v>
      </c>
      <c r="B12" s="28"/>
      <c r="C12" s="56">
        <v>988.99411633345278</v>
      </c>
      <c r="D12" s="57">
        <v>8.89</v>
      </c>
      <c r="E12" s="53">
        <v>1.78</v>
      </c>
      <c r="F12" s="54">
        <v>2007</v>
      </c>
      <c r="G12" s="55">
        <f t="shared" si="0"/>
        <v>989</v>
      </c>
      <c r="H12" s="55">
        <f t="shared" si="1"/>
        <v>8.9</v>
      </c>
      <c r="I12" s="55">
        <f t="shared" si="2"/>
        <v>1.8000000000000007</v>
      </c>
    </row>
    <row r="13" spans="1:9" x14ac:dyDescent="0.2">
      <c r="A13" s="54">
        <v>2008</v>
      </c>
      <c r="B13" s="28"/>
      <c r="C13" s="56">
        <v>1067.7289730739415</v>
      </c>
      <c r="D13" s="57">
        <v>7.9599999999999937</v>
      </c>
      <c r="E13" s="53">
        <v>-0.93</v>
      </c>
      <c r="F13" s="54">
        <v>2008</v>
      </c>
      <c r="G13" s="55">
        <f t="shared" si="0"/>
        <v>1068</v>
      </c>
      <c r="H13" s="55">
        <f t="shared" ref="H13:H18" si="3">ROUND(D13,1)</f>
        <v>8</v>
      </c>
      <c r="I13" s="55">
        <f t="shared" si="2"/>
        <v>-0.90000000000000036</v>
      </c>
    </row>
    <row r="14" spans="1:9" x14ac:dyDescent="0.2">
      <c r="A14" s="54">
        <v>2009</v>
      </c>
      <c r="B14" s="28"/>
      <c r="C14" s="56">
        <v>1092.053862500034</v>
      </c>
      <c r="D14" s="57">
        <v>2.2800000000000011</v>
      </c>
      <c r="E14" s="53">
        <v>-5.68</v>
      </c>
      <c r="F14" s="54">
        <v>2009</v>
      </c>
      <c r="G14" s="55">
        <f t="shared" si="0"/>
        <v>1092</v>
      </c>
      <c r="H14" s="55">
        <f t="shared" si="3"/>
        <v>2.2999999999999998</v>
      </c>
      <c r="I14" s="55">
        <f t="shared" si="2"/>
        <v>-5.7</v>
      </c>
    </row>
    <row r="15" spans="1:9" x14ac:dyDescent="0.2">
      <c r="A15" s="54">
        <v>2010</v>
      </c>
      <c r="B15" s="37"/>
      <c r="C15" s="52">
        <v>1123.5177856109369</v>
      </c>
      <c r="D15" s="58">
        <v>2.9000000000000057</v>
      </c>
      <c r="E15" s="53">
        <v>0.6</v>
      </c>
      <c r="F15" s="54">
        <v>2010</v>
      </c>
      <c r="G15" s="55">
        <f t="shared" si="0"/>
        <v>1124</v>
      </c>
      <c r="H15" s="55">
        <f t="shared" si="3"/>
        <v>2.9</v>
      </c>
      <c r="I15" s="55">
        <f t="shared" si="2"/>
        <v>0.60000000000000009</v>
      </c>
    </row>
    <row r="16" spans="1:9" x14ac:dyDescent="0.2">
      <c r="A16" s="54">
        <v>2011</v>
      </c>
      <c r="B16" s="37"/>
      <c r="C16" s="52">
        <v>1172.0070187854496</v>
      </c>
      <c r="D16" s="58">
        <v>4.2699999999999996</v>
      </c>
      <c r="E16" s="53">
        <f t="shared" ref="E16:E21" si="4">+D16-D15</f>
        <v>1.3699999999999939</v>
      </c>
      <c r="F16" s="54">
        <v>2011</v>
      </c>
      <c r="G16" s="55">
        <f t="shared" si="0"/>
        <v>1172</v>
      </c>
      <c r="H16" s="55">
        <f t="shared" si="3"/>
        <v>4.3</v>
      </c>
      <c r="I16" s="55">
        <f t="shared" si="2"/>
        <v>1.4</v>
      </c>
    </row>
    <row r="17" spans="1:9" x14ac:dyDescent="0.2">
      <c r="A17" s="54">
        <v>2012</v>
      </c>
      <c r="B17" s="28"/>
      <c r="C17" s="93">
        <v>1212.7992259849539</v>
      </c>
      <c r="D17" s="58">
        <v>3.5</v>
      </c>
      <c r="E17" s="53">
        <f t="shared" si="4"/>
        <v>-0.76999999999999957</v>
      </c>
      <c r="F17" s="54">
        <v>2012</v>
      </c>
      <c r="G17" s="55">
        <f t="shared" si="0"/>
        <v>1213</v>
      </c>
      <c r="H17" s="55">
        <f t="shared" si="3"/>
        <v>3.5</v>
      </c>
      <c r="I17" s="55">
        <f t="shared" si="2"/>
        <v>-0.79999999999999982</v>
      </c>
    </row>
    <row r="18" spans="1:9" x14ac:dyDescent="0.2">
      <c r="A18" s="54">
        <v>2013</v>
      </c>
      <c r="B18" s="42"/>
      <c r="C18" s="59">
        <v>1251.5336888640636</v>
      </c>
      <c r="D18" s="94">
        <f>+C18/C17*100-100</f>
        <v>3.1938066952221362</v>
      </c>
      <c r="E18" s="53">
        <f t="shared" si="4"/>
        <v>-0.30619330477786377</v>
      </c>
      <c r="F18" s="54">
        <v>2013</v>
      </c>
      <c r="G18" s="55">
        <f t="shared" si="0"/>
        <v>1252</v>
      </c>
      <c r="H18" s="55">
        <f t="shared" si="3"/>
        <v>3.2</v>
      </c>
      <c r="I18" s="55">
        <f t="shared" si="2"/>
        <v>-0.29999999999999982</v>
      </c>
    </row>
    <row r="19" spans="1:9" x14ac:dyDescent="0.2">
      <c r="A19" s="110">
        <v>2014</v>
      </c>
      <c r="B19" s="39"/>
      <c r="C19" s="113">
        <v>1310.0882328373723</v>
      </c>
      <c r="D19" s="94">
        <v>4.6786230761758389</v>
      </c>
      <c r="E19" s="53">
        <f t="shared" si="4"/>
        <v>1.4848163809537027</v>
      </c>
      <c r="F19" s="110">
        <v>2014</v>
      </c>
      <c r="G19" s="55">
        <f t="shared" si="0"/>
        <v>1310</v>
      </c>
      <c r="H19" s="55">
        <f>ROUND(D19,1)</f>
        <v>4.7</v>
      </c>
      <c r="I19" s="55">
        <f>+H19-H18</f>
        <v>1.5</v>
      </c>
    </row>
    <row r="20" spans="1:9" x14ac:dyDescent="0.2">
      <c r="A20" s="110">
        <v>2015</v>
      </c>
      <c r="B20" s="39"/>
      <c r="C20" s="59">
        <v>1343.4567529384244</v>
      </c>
      <c r="D20" s="58">
        <v>2.5470437230615346</v>
      </c>
      <c r="E20" s="53">
        <f t="shared" si="4"/>
        <v>-2.1315793531143044</v>
      </c>
      <c r="F20" s="110">
        <v>2015</v>
      </c>
      <c r="G20" s="55">
        <f t="shared" si="0"/>
        <v>1343</v>
      </c>
      <c r="H20" s="55">
        <f>ROUND(D20,1)</f>
        <v>2.5</v>
      </c>
      <c r="I20" s="55">
        <f>+H20-H19</f>
        <v>-2.2000000000000002</v>
      </c>
    </row>
    <row r="21" spans="1:9" x14ac:dyDescent="0.2">
      <c r="A21" s="62">
        <v>2016</v>
      </c>
      <c r="B21" s="28"/>
      <c r="C21" s="93">
        <v>1405.5523539562123</v>
      </c>
      <c r="D21" s="94">
        <v>4.6220766602253178</v>
      </c>
      <c r="E21" s="53">
        <f t="shared" si="4"/>
        <v>2.0750329371637832</v>
      </c>
      <c r="F21" s="110">
        <v>2016</v>
      </c>
      <c r="G21" s="55">
        <f t="shared" si="0"/>
        <v>1406</v>
      </c>
      <c r="H21" s="55">
        <f>ROUND(D21,1)</f>
        <v>4.5999999999999996</v>
      </c>
      <c r="I21" s="55">
        <f>H21-H20</f>
        <v>2.0999999999999996</v>
      </c>
    </row>
    <row r="22" spans="1:9" x14ac:dyDescent="0.2">
      <c r="A22" s="62">
        <v>2017</v>
      </c>
      <c r="B22" s="38"/>
      <c r="C22" s="115">
        <v>1492.4171890112207</v>
      </c>
      <c r="D22" s="57">
        <f>+C22/C21*100-100</f>
        <v>6.180120919047198</v>
      </c>
      <c r="E22" s="53">
        <f>D22-D21</f>
        <v>1.5580442588218801</v>
      </c>
      <c r="F22" s="110">
        <v>2017</v>
      </c>
      <c r="G22" s="55">
        <f>ROUND(C22,0)</f>
        <v>1492</v>
      </c>
      <c r="H22" s="55">
        <f>ROUND(D22,1)</f>
        <v>6.2</v>
      </c>
      <c r="I22" s="55">
        <f>H22-H21</f>
        <v>1.6000000000000005</v>
      </c>
    </row>
    <row r="23" spans="1:9" x14ac:dyDescent="0.2">
      <c r="A23" s="62">
        <v>2018</v>
      </c>
      <c r="B23" s="28"/>
      <c r="C23" s="115">
        <v>1597.68264131146</v>
      </c>
      <c r="D23" s="234">
        <v>7.1</v>
      </c>
      <c r="E23" s="53">
        <v>0.89999999999999947</v>
      </c>
      <c r="F23" s="110">
        <v>2018</v>
      </c>
      <c r="G23" s="55">
        <f>ROUND(C23,0)</f>
        <v>1598</v>
      </c>
      <c r="H23" s="55">
        <v>7.1</v>
      </c>
      <c r="I23" s="55">
        <f>H23-H22</f>
        <v>0.89999999999999947</v>
      </c>
    </row>
    <row r="24" spans="1:9" x14ac:dyDescent="0.2">
      <c r="A24" s="62">
        <v>2019</v>
      </c>
      <c r="B24" s="42"/>
      <c r="C24" s="114">
        <v>1701.5947774006499</v>
      </c>
      <c r="D24" s="236">
        <f>C24/C23*100-100</f>
        <v>6.5039284650356848</v>
      </c>
      <c r="E24" s="53">
        <f t="shared" ref="E24" si="5">+D24-D23</f>
        <v>-0.59607153496431486</v>
      </c>
      <c r="F24" s="110">
        <v>2019</v>
      </c>
      <c r="G24" s="55">
        <f>ROUND(C24,0)</f>
        <v>1702</v>
      </c>
      <c r="H24" s="55">
        <f>ROUND(D24,1)</f>
        <v>6.5</v>
      </c>
      <c r="I24" s="55">
        <f>H24-H23</f>
        <v>-0.59999999999999964</v>
      </c>
    </row>
    <row r="25" spans="1:9" x14ac:dyDescent="0.2">
      <c r="A25" s="38"/>
      <c r="B25" s="38"/>
      <c r="C25" s="43"/>
      <c r="D25" s="5"/>
      <c r="E25" s="15"/>
      <c r="F25" s="41"/>
    </row>
    <row r="26" spans="1:9" x14ac:dyDescent="0.2">
      <c r="A26" s="37"/>
      <c r="B26" s="37"/>
      <c r="C26" s="37"/>
      <c r="D26" s="233"/>
      <c r="E26" s="37"/>
      <c r="F26" s="37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46"/>
  <sheetViews>
    <sheetView zoomScaleNormal="100" workbookViewId="0">
      <selection activeCell="D21" sqref="D21"/>
    </sheetView>
  </sheetViews>
  <sheetFormatPr defaultRowHeight="12.75" x14ac:dyDescent="0.2"/>
  <cols>
    <col min="3" max="6" width="9.140625" customWidth="1"/>
    <col min="7" max="7" width="12.42578125" customWidth="1"/>
    <col min="13" max="13" width="4.85546875" bestFit="1" customWidth="1"/>
    <col min="14" max="17" width="5.85546875" bestFit="1" customWidth="1"/>
    <col min="18" max="22" width="4.85546875" bestFit="1" customWidth="1"/>
    <col min="23" max="26" width="5.85546875" bestFit="1" customWidth="1"/>
    <col min="27" max="27" width="4.85546875" bestFit="1" customWidth="1"/>
    <col min="28" max="28" width="5.85546875" bestFit="1" customWidth="1"/>
    <col min="29" max="29" width="4.85546875" bestFit="1" customWidth="1"/>
    <col min="30" max="30" width="5.85546875" bestFit="1" customWidth="1"/>
    <col min="31" max="32" width="4.85546875" bestFit="1" customWidth="1"/>
  </cols>
  <sheetData>
    <row r="3" spans="1:32" ht="72" x14ac:dyDescent="0.2">
      <c r="A3" s="189"/>
      <c r="B3" s="191">
        <v>2018</v>
      </c>
      <c r="C3" s="191">
        <v>2019</v>
      </c>
      <c r="D3" s="67" t="s">
        <v>195</v>
      </c>
      <c r="E3" s="191" t="s">
        <v>208</v>
      </c>
      <c r="G3" s="67"/>
      <c r="H3" s="66"/>
    </row>
    <row r="4" spans="1:32" x14ac:dyDescent="0.2">
      <c r="A4" s="63" t="s">
        <v>1</v>
      </c>
      <c r="B4" s="213">
        <v>926.94468040403899</v>
      </c>
      <c r="C4" s="213">
        <v>998.34009413828301</v>
      </c>
      <c r="D4" s="68">
        <f t="shared" ref="D4:D22" si="0">C4/B4-1</f>
        <v>7.7022302671960974E-2</v>
      </c>
      <c r="E4" s="212">
        <v>1239</v>
      </c>
      <c r="G4" s="64">
        <f t="shared" ref="G4:G22" si="1">C4/B4</f>
        <v>1.077022302671961</v>
      </c>
      <c r="H4" s="116"/>
    </row>
    <row r="5" spans="1:32" x14ac:dyDescent="0.2">
      <c r="A5" s="63" t="s">
        <v>52</v>
      </c>
      <c r="B5" s="213">
        <v>1265.9914894568101</v>
      </c>
      <c r="C5" s="213">
        <v>1287.9790185691199</v>
      </c>
      <c r="D5" s="68">
        <f t="shared" si="0"/>
        <v>1.7367833271725974E-2</v>
      </c>
      <c r="E5" s="212">
        <v>1239</v>
      </c>
      <c r="G5" s="64">
        <f t="shared" si="1"/>
        <v>1.017367833271726</v>
      </c>
      <c r="H5" s="116"/>
    </row>
    <row r="6" spans="1:32" x14ac:dyDescent="0.2">
      <c r="A6" s="61" t="s">
        <v>2</v>
      </c>
      <c r="B6" s="213">
        <v>1193.7892988470401</v>
      </c>
      <c r="C6" s="213">
        <v>1239.2028397377601</v>
      </c>
      <c r="D6" s="68">
        <f t="shared" si="0"/>
        <v>3.8041504421743699E-2</v>
      </c>
      <c r="E6" s="212">
        <v>1239</v>
      </c>
      <c r="G6" s="64">
        <f t="shared" si="1"/>
        <v>1.0380415044217437</v>
      </c>
      <c r="H6" s="116"/>
    </row>
    <row r="7" spans="1:32" x14ac:dyDescent="0.2">
      <c r="A7" s="63" t="s">
        <v>3</v>
      </c>
      <c r="B7" s="213">
        <v>1754.6662937113199</v>
      </c>
      <c r="C7" s="213">
        <v>1859.0445107529399</v>
      </c>
      <c r="D7" s="68">
        <f t="shared" si="0"/>
        <v>5.9486078586970637E-2</v>
      </c>
      <c r="E7" s="212">
        <v>1239</v>
      </c>
      <c r="G7" s="64">
        <f t="shared" si="1"/>
        <v>1.0594860785869706</v>
      </c>
      <c r="H7" s="116"/>
    </row>
    <row r="8" spans="1:32" x14ac:dyDescent="0.2">
      <c r="A8" s="61" t="s">
        <v>4</v>
      </c>
      <c r="B8" s="213">
        <v>1040.6218629465</v>
      </c>
      <c r="C8" s="213">
        <v>1065.9774721711401</v>
      </c>
      <c r="D8" s="68">
        <f t="shared" si="0"/>
        <v>2.4365824059131569E-2</v>
      </c>
      <c r="E8" s="212">
        <v>1239</v>
      </c>
      <c r="G8" s="64">
        <f t="shared" si="1"/>
        <v>1.0243658240591316</v>
      </c>
      <c r="H8" s="116"/>
    </row>
    <row r="9" spans="1:32" x14ac:dyDescent="0.2">
      <c r="A9" s="63" t="s">
        <v>5</v>
      </c>
      <c r="B9" s="213">
        <v>1027.1821388805899</v>
      </c>
      <c r="C9" s="213">
        <v>1087.18890154102</v>
      </c>
      <c r="D9" s="68">
        <f t="shared" si="0"/>
        <v>5.8418814335911895E-2</v>
      </c>
      <c r="E9" s="212">
        <v>1239</v>
      </c>
      <c r="G9" s="64">
        <f t="shared" si="1"/>
        <v>1.0584188143359119</v>
      </c>
      <c r="H9" s="116"/>
    </row>
    <row r="10" spans="1:32" x14ac:dyDescent="0.2">
      <c r="A10" s="61" t="s">
        <v>6</v>
      </c>
      <c r="B10" s="213">
        <v>1143.5948540644499</v>
      </c>
      <c r="C10" s="213">
        <v>1199.64010463668</v>
      </c>
      <c r="D10" s="68">
        <f t="shared" si="0"/>
        <v>4.9007959744694185E-2</v>
      </c>
      <c r="E10" s="212">
        <v>1239</v>
      </c>
      <c r="G10" s="64">
        <f t="shared" si="1"/>
        <v>1.0490079597446942</v>
      </c>
      <c r="H10" s="116"/>
    </row>
    <row r="11" spans="1:32" x14ac:dyDescent="0.2">
      <c r="A11" s="61" t="s">
        <v>7</v>
      </c>
      <c r="B11" s="213">
        <v>1036.8275089743099</v>
      </c>
      <c r="C11" s="213">
        <v>1103.2950281707599</v>
      </c>
      <c r="D11" s="68">
        <f t="shared" si="0"/>
        <v>6.4106631644258227E-2</v>
      </c>
      <c r="E11" s="212">
        <v>1239</v>
      </c>
      <c r="G11" s="64">
        <f t="shared" si="1"/>
        <v>1.0641066316442582</v>
      </c>
      <c r="H11" s="116"/>
    </row>
    <row r="12" spans="1:32" x14ac:dyDescent="0.2">
      <c r="A12" s="63" t="s">
        <v>10</v>
      </c>
      <c r="B12" s="213">
        <v>707.36676912482505</v>
      </c>
      <c r="C12" s="213">
        <v>782.35609781583003</v>
      </c>
      <c r="D12" s="68">
        <f t="shared" si="0"/>
        <v>0.10601194735764019</v>
      </c>
      <c r="E12" s="212">
        <v>1239</v>
      </c>
      <c r="G12" s="64">
        <f t="shared" si="1"/>
        <v>1.1060119473576402</v>
      </c>
      <c r="H12" s="116"/>
      <c r="L12" s="32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 x14ac:dyDescent="0.2">
      <c r="A13" s="63" t="s">
        <v>11</v>
      </c>
      <c r="B13" s="213">
        <v>2085.14565027351</v>
      </c>
      <c r="C13" s="213">
        <v>2173.0026536370801</v>
      </c>
      <c r="D13" s="68">
        <f t="shared" si="0"/>
        <v>4.2134708120771247E-2</v>
      </c>
      <c r="E13" s="212">
        <v>1239</v>
      </c>
      <c r="G13" s="64">
        <f t="shared" si="1"/>
        <v>1.0421347081207712</v>
      </c>
      <c r="H13" s="116"/>
    </row>
    <row r="14" spans="1:32" x14ac:dyDescent="0.2">
      <c r="A14" s="61" t="s">
        <v>12</v>
      </c>
      <c r="B14" s="213">
        <v>1998.3978444956001</v>
      </c>
      <c r="C14" s="213">
        <v>2090.2281374292902</v>
      </c>
      <c r="D14" s="68">
        <f t="shared" si="0"/>
        <v>4.5951957557714529E-2</v>
      </c>
      <c r="E14" s="212">
        <v>1239</v>
      </c>
      <c r="G14" s="64">
        <f t="shared" si="1"/>
        <v>1.0459519575577145</v>
      </c>
      <c r="H14" s="116"/>
    </row>
    <row r="15" spans="1:32" x14ac:dyDescent="0.2">
      <c r="A15" s="61" t="s">
        <v>13</v>
      </c>
      <c r="B15" s="213">
        <v>1150.5655445284499</v>
      </c>
      <c r="C15" s="213">
        <v>1182.38060509057</v>
      </c>
      <c r="D15" s="68">
        <f t="shared" si="0"/>
        <v>2.7651671574398851E-2</v>
      </c>
      <c r="E15" s="212">
        <v>1239</v>
      </c>
      <c r="G15" s="64">
        <f t="shared" si="1"/>
        <v>1.0276516715743989</v>
      </c>
      <c r="H15" s="116"/>
    </row>
    <row r="16" spans="1:32" x14ac:dyDescent="0.2">
      <c r="A16" s="63" t="s">
        <v>14</v>
      </c>
      <c r="B16" s="213">
        <v>1474.08223615423</v>
      </c>
      <c r="C16" s="213">
        <v>1583.3405557436199</v>
      </c>
      <c r="D16" s="68">
        <f t="shared" si="0"/>
        <v>7.4119555143976612E-2</v>
      </c>
      <c r="E16" s="212">
        <v>1239</v>
      </c>
      <c r="G16" s="64">
        <f t="shared" si="1"/>
        <v>1.0741195551439766</v>
      </c>
      <c r="H16" s="116"/>
    </row>
    <row r="17" spans="1:8" x14ac:dyDescent="0.2">
      <c r="A17" s="63" t="s">
        <v>15</v>
      </c>
      <c r="B17" s="213">
        <v>853.58683626385903</v>
      </c>
      <c r="C17" s="213">
        <v>940.17126747181499</v>
      </c>
      <c r="D17" s="68">
        <f t="shared" si="0"/>
        <v>0.1014359963503364</v>
      </c>
      <c r="E17" s="212">
        <v>1239</v>
      </c>
      <c r="G17" s="64">
        <f t="shared" si="1"/>
        <v>1.1014359963503364</v>
      </c>
      <c r="H17" s="116"/>
    </row>
    <row r="18" spans="1:8" x14ac:dyDescent="0.2">
      <c r="A18" s="61" t="s">
        <v>16</v>
      </c>
      <c r="B18" s="213">
        <v>1128.19583815951</v>
      </c>
      <c r="C18" s="213">
        <v>1283.20203073628</v>
      </c>
      <c r="D18" s="68">
        <f t="shared" si="0"/>
        <v>0.13739298385432841</v>
      </c>
      <c r="E18" s="212">
        <v>1239</v>
      </c>
      <c r="G18" s="64">
        <f t="shared" si="1"/>
        <v>1.1373929838543284</v>
      </c>
      <c r="H18" s="116"/>
    </row>
    <row r="19" spans="1:8" x14ac:dyDescent="0.2">
      <c r="A19" s="63" t="s">
        <v>53</v>
      </c>
      <c r="B19" s="213">
        <v>1028.84401890612</v>
      </c>
      <c r="C19" s="213">
        <v>1157.7871946155699</v>
      </c>
      <c r="D19" s="68">
        <f t="shared" si="0"/>
        <v>0.12532820655024457</v>
      </c>
      <c r="E19" s="212">
        <v>1239</v>
      </c>
      <c r="G19" s="64">
        <f t="shared" si="1"/>
        <v>1.1253282065502446</v>
      </c>
      <c r="H19" s="116"/>
    </row>
    <row r="20" spans="1:8" x14ac:dyDescent="0.2">
      <c r="A20" s="61" t="s">
        <v>54</v>
      </c>
      <c r="B20" s="213">
        <v>1157.0864939241501</v>
      </c>
      <c r="C20" s="213">
        <v>1269.6728656159601</v>
      </c>
      <c r="D20" s="68">
        <f t="shared" si="0"/>
        <v>9.7301603884411225E-2</v>
      </c>
      <c r="E20" s="212">
        <v>1239</v>
      </c>
      <c r="G20" s="64">
        <f t="shared" si="1"/>
        <v>1.0973016038844112</v>
      </c>
      <c r="H20" s="116"/>
    </row>
    <row r="21" spans="1:8" x14ac:dyDescent="0.2">
      <c r="A21" s="61" t="s">
        <v>55</v>
      </c>
      <c r="B21" s="213">
        <v>941.69649352034401</v>
      </c>
      <c r="C21" s="213">
        <v>1061.41997530512</v>
      </c>
      <c r="D21" s="68">
        <f t="shared" si="0"/>
        <v>0.12713595368420005</v>
      </c>
      <c r="E21" s="212">
        <v>1239</v>
      </c>
      <c r="G21" s="64">
        <f t="shared" si="1"/>
        <v>1.1271359536842001</v>
      </c>
      <c r="H21" s="116"/>
    </row>
    <row r="22" spans="1:8" x14ac:dyDescent="0.2">
      <c r="A22" s="63" t="s">
        <v>56</v>
      </c>
      <c r="B22" s="213">
        <v>791.74649216522505</v>
      </c>
      <c r="C22" s="213">
        <v>872.87089828189903</v>
      </c>
      <c r="D22" s="68">
        <f t="shared" si="0"/>
        <v>0.10246260251159356</v>
      </c>
      <c r="E22" s="212">
        <v>1239</v>
      </c>
      <c r="G22" s="64">
        <f t="shared" si="1"/>
        <v>1.1024626025115936</v>
      </c>
      <c r="H22" s="116"/>
    </row>
    <row r="23" spans="1:8" x14ac:dyDescent="0.2">
      <c r="A23" s="50"/>
      <c r="B23" s="50"/>
      <c r="C23" s="50"/>
      <c r="D23" s="50"/>
      <c r="E23" s="50"/>
      <c r="F23" s="50"/>
      <c r="G23" s="50"/>
      <c r="H23" s="50"/>
    </row>
    <row r="24" spans="1:8" x14ac:dyDescent="0.2">
      <c r="A24" s="20"/>
      <c r="G24" s="15"/>
      <c r="H24" s="14"/>
    </row>
    <row r="25" spans="1:8" x14ac:dyDescent="0.2">
      <c r="A25" s="22"/>
      <c r="G25" s="15"/>
      <c r="H25" s="14"/>
    </row>
    <row r="26" spans="1:8" x14ac:dyDescent="0.2">
      <c r="A26" s="22"/>
      <c r="G26" s="15"/>
      <c r="H26" s="14"/>
    </row>
    <row r="27" spans="1:8" x14ac:dyDescent="0.2">
      <c r="A27" s="23"/>
      <c r="G27" s="15"/>
      <c r="H27" s="14"/>
    </row>
    <row r="28" spans="1:8" ht="12.75" customHeight="1" x14ac:dyDescent="0.2">
      <c r="G28" s="15"/>
      <c r="H28" s="14"/>
    </row>
    <row r="29" spans="1:8" x14ac:dyDescent="0.2">
      <c r="A29" s="22"/>
      <c r="G29" s="15"/>
      <c r="H29" s="14"/>
    </row>
    <row r="30" spans="1:8" x14ac:dyDescent="0.2">
      <c r="A30" s="21"/>
      <c r="G30" s="15"/>
      <c r="H30" s="14"/>
    </row>
    <row r="31" spans="1:8" x14ac:dyDescent="0.2">
      <c r="A31" s="21"/>
      <c r="G31" s="15"/>
      <c r="H31" s="14"/>
    </row>
    <row r="32" spans="1:8" x14ac:dyDescent="0.2">
      <c r="A32" s="21"/>
      <c r="G32" s="15"/>
      <c r="H32" s="14"/>
    </row>
    <row r="33" spans="1:15" x14ac:dyDescent="0.2">
      <c r="A33" s="21"/>
      <c r="G33" s="15"/>
      <c r="H33" s="14"/>
    </row>
    <row r="34" spans="1:15" x14ac:dyDescent="0.2">
      <c r="A34" s="21"/>
      <c r="G34" s="15"/>
      <c r="H34" s="14"/>
    </row>
    <row r="35" spans="1:15" x14ac:dyDescent="0.2">
      <c r="A35" s="20"/>
      <c r="G35" s="15"/>
      <c r="H35" s="14"/>
    </row>
    <row r="36" spans="1:15" x14ac:dyDescent="0.2">
      <c r="A36" s="21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x14ac:dyDescent="0.2">
      <c r="A37" s="21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x14ac:dyDescent="0.2">
      <c r="A38" s="21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x14ac:dyDescent="0.2">
      <c r="A39" s="22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x14ac:dyDescent="0.2">
      <c r="A40" s="21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x14ac:dyDescent="0.2">
      <c r="A41" s="22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x14ac:dyDescent="0.2">
      <c r="A42" s="22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x14ac:dyDescent="0.2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1:15" x14ac:dyDescent="0.2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 x14ac:dyDescent="0.2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1:15" x14ac:dyDescent="0.2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23"/>
  <sheetViews>
    <sheetView workbookViewId="0">
      <selection activeCell="D26" sqref="D26"/>
    </sheetView>
  </sheetViews>
  <sheetFormatPr defaultRowHeight="12.75" x14ac:dyDescent="0.2"/>
  <cols>
    <col min="3" max="3" width="10.28515625" customWidth="1"/>
    <col min="13" max="13" width="5" bestFit="1" customWidth="1"/>
    <col min="14" max="34" width="4.85546875" bestFit="1" customWidth="1"/>
  </cols>
  <sheetData>
    <row r="3" spans="1:34" ht="56.25" x14ac:dyDescent="0.2">
      <c r="A3" s="190"/>
      <c r="B3" s="85">
        <v>2018</v>
      </c>
      <c r="C3" s="85">
        <v>2019</v>
      </c>
      <c r="D3" s="7" t="s">
        <v>195</v>
      </c>
      <c r="E3" s="214" t="s">
        <v>208</v>
      </c>
    </row>
    <row r="4" spans="1:34" x14ac:dyDescent="0.2">
      <c r="A4" s="8" t="s">
        <v>1</v>
      </c>
      <c r="B4" s="165">
        <v>356.45250292036798</v>
      </c>
      <c r="C4" s="165">
        <v>380.04631862373202</v>
      </c>
      <c r="D4" s="119">
        <f>C4/B4-1</f>
        <v>6.6190629915803711E-2</v>
      </c>
      <c r="E4" s="215">
        <v>464</v>
      </c>
      <c r="G4" s="14">
        <f>C4/B4*100</f>
        <v>106.61906299158036</v>
      </c>
    </row>
    <row r="5" spans="1:34" x14ac:dyDescent="0.2">
      <c r="A5" s="9" t="s">
        <v>52</v>
      </c>
      <c r="B5" s="165">
        <v>517.99358701943299</v>
      </c>
      <c r="C5" s="165">
        <v>530.81486368542903</v>
      </c>
      <c r="D5" s="119">
        <f t="shared" ref="D5:D22" si="0">C5/B5-1</f>
        <v>2.4751805789277048E-2</v>
      </c>
      <c r="E5" s="215">
        <v>464</v>
      </c>
      <c r="G5" s="14">
        <f t="shared" ref="G5:G22" si="1">C5/B5*100</f>
        <v>102.47518057892771</v>
      </c>
    </row>
    <row r="6" spans="1:34" x14ac:dyDescent="0.2">
      <c r="A6" s="10" t="s">
        <v>2</v>
      </c>
      <c r="B6" s="165">
        <v>458.08696799927299</v>
      </c>
      <c r="C6" s="165">
        <v>475.15243034993199</v>
      </c>
      <c r="D6" s="119">
        <f t="shared" si="0"/>
        <v>3.725376084195009E-2</v>
      </c>
      <c r="E6" s="215">
        <v>464</v>
      </c>
      <c r="G6" s="14">
        <f t="shared" si="1"/>
        <v>103.72537608419501</v>
      </c>
    </row>
    <row r="7" spans="1:34" x14ac:dyDescent="0.2">
      <c r="A7" s="9" t="s">
        <v>3</v>
      </c>
      <c r="B7" s="165">
        <v>739.398421694121</v>
      </c>
      <c r="C7" s="165">
        <v>770.57862841834196</v>
      </c>
      <c r="D7" s="119">
        <f t="shared" si="0"/>
        <v>4.2169696079118468E-2</v>
      </c>
      <c r="E7" s="215">
        <v>464</v>
      </c>
      <c r="G7" s="14">
        <f t="shared" si="1"/>
        <v>104.21696960791185</v>
      </c>
    </row>
    <row r="8" spans="1:34" x14ac:dyDescent="0.2">
      <c r="A8" s="10" t="s">
        <v>4</v>
      </c>
      <c r="B8" s="165">
        <v>397.54073306660501</v>
      </c>
      <c r="C8" s="165">
        <v>419.410568654727</v>
      </c>
      <c r="D8" s="119">
        <f t="shared" si="0"/>
        <v>5.501281697455096E-2</v>
      </c>
      <c r="E8" s="215">
        <v>464</v>
      </c>
      <c r="G8" s="14">
        <f t="shared" si="1"/>
        <v>105.5012816974551</v>
      </c>
    </row>
    <row r="9" spans="1:34" x14ac:dyDescent="0.2">
      <c r="A9" s="9" t="s">
        <v>5</v>
      </c>
      <c r="B9" s="165">
        <v>378.34856679137198</v>
      </c>
      <c r="C9" s="165">
        <v>397.06058986175702</v>
      </c>
      <c r="D9" s="119">
        <f t="shared" si="0"/>
        <v>4.9457100443314639E-2</v>
      </c>
      <c r="E9" s="215">
        <v>464</v>
      </c>
      <c r="G9" s="14">
        <f t="shared" si="1"/>
        <v>104.94571004433146</v>
      </c>
    </row>
    <row r="10" spans="1:34" x14ac:dyDescent="0.2">
      <c r="A10" s="10" t="s">
        <v>6</v>
      </c>
      <c r="B10" s="165">
        <v>414.830419671953</v>
      </c>
      <c r="C10" s="165">
        <v>440.22089744232602</v>
      </c>
      <c r="D10" s="119">
        <f t="shared" si="0"/>
        <v>6.1206884949401186E-2</v>
      </c>
      <c r="E10" s="215">
        <v>464</v>
      </c>
      <c r="G10" s="14">
        <f t="shared" si="1"/>
        <v>106.12068849494011</v>
      </c>
    </row>
    <row r="11" spans="1:34" x14ac:dyDescent="0.2">
      <c r="A11" s="10" t="s">
        <v>7</v>
      </c>
      <c r="B11" s="165">
        <v>407.637101592139</v>
      </c>
      <c r="C11" s="165">
        <v>432.77945007130501</v>
      </c>
      <c r="D11" s="119">
        <f t="shared" si="0"/>
        <v>6.1678263290965596E-2</v>
      </c>
      <c r="E11" s="215">
        <v>464</v>
      </c>
      <c r="G11" s="14">
        <f t="shared" si="1"/>
        <v>106.16782632909656</v>
      </c>
    </row>
    <row r="12" spans="1:34" x14ac:dyDescent="0.2">
      <c r="A12" s="9" t="s">
        <v>10</v>
      </c>
      <c r="B12" s="165">
        <v>252.94097921934599</v>
      </c>
      <c r="C12" s="165">
        <v>285.34204863292803</v>
      </c>
      <c r="D12" s="119">
        <f t="shared" si="0"/>
        <v>0.12809735106419584</v>
      </c>
      <c r="E12" s="215">
        <v>464</v>
      </c>
      <c r="G12" s="14">
        <f t="shared" si="1"/>
        <v>112.80973510641958</v>
      </c>
    </row>
    <row r="13" spans="1:34" x14ac:dyDescent="0.2">
      <c r="A13" s="117" t="s">
        <v>11</v>
      </c>
      <c r="B13" s="165">
        <v>758.90527224188202</v>
      </c>
      <c r="C13" s="165">
        <v>782.40178727924797</v>
      </c>
      <c r="D13" s="119">
        <f t="shared" si="0"/>
        <v>3.0961064439511521E-2</v>
      </c>
      <c r="E13" s="215">
        <v>464</v>
      </c>
      <c r="G13" s="14">
        <f t="shared" si="1"/>
        <v>103.09610644395116</v>
      </c>
    </row>
    <row r="14" spans="1:34" x14ac:dyDescent="0.2">
      <c r="A14" s="10" t="s">
        <v>12</v>
      </c>
      <c r="B14" s="165">
        <v>778.99498632760003</v>
      </c>
      <c r="C14" s="165">
        <v>824.10900738862802</v>
      </c>
      <c r="D14" s="119">
        <f t="shared" si="0"/>
        <v>5.7913108367626531E-2</v>
      </c>
      <c r="E14" s="215">
        <v>464</v>
      </c>
      <c r="G14" s="14">
        <f t="shared" si="1"/>
        <v>105.79131083676265</v>
      </c>
    </row>
    <row r="15" spans="1:34" x14ac:dyDescent="0.2">
      <c r="A15" s="11" t="s">
        <v>13</v>
      </c>
      <c r="B15" s="165">
        <v>437.23876394882302</v>
      </c>
      <c r="C15" s="165">
        <v>428.21012855175502</v>
      </c>
      <c r="D15" s="119">
        <f t="shared" si="0"/>
        <v>-2.0649210777946458E-2</v>
      </c>
      <c r="E15" s="215">
        <v>464</v>
      </c>
      <c r="G15" s="14">
        <f t="shared" si="1"/>
        <v>97.935078922205349</v>
      </c>
    </row>
    <row r="16" spans="1:34" x14ac:dyDescent="0.2">
      <c r="A16" s="9" t="s">
        <v>14</v>
      </c>
      <c r="B16" s="165">
        <v>536.190117792823</v>
      </c>
      <c r="C16" s="165">
        <v>561.94242315049905</v>
      </c>
      <c r="D16" s="119">
        <f t="shared" si="0"/>
        <v>4.8028310300986199E-2</v>
      </c>
      <c r="E16" s="215">
        <v>464</v>
      </c>
      <c r="G16" s="14">
        <f t="shared" si="1"/>
        <v>104.80283103009862</v>
      </c>
      <c r="M16" s="69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</row>
    <row r="17" spans="1:34" x14ac:dyDescent="0.2">
      <c r="A17" s="117" t="s">
        <v>15</v>
      </c>
      <c r="B17" s="165">
        <v>313.77208965428599</v>
      </c>
      <c r="C17" s="165">
        <v>346.07971663067099</v>
      </c>
      <c r="D17" s="119">
        <f t="shared" si="0"/>
        <v>0.10296526696170316</v>
      </c>
      <c r="E17" s="215">
        <v>464</v>
      </c>
      <c r="G17" s="14">
        <f t="shared" si="1"/>
        <v>110.29652669617032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34" x14ac:dyDescent="0.2">
      <c r="A18" s="10" t="s">
        <v>16</v>
      </c>
      <c r="B18" s="165">
        <v>442.26473473898301</v>
      </c>
      <c r="C18" s="165">
        <v>489.11166942250497</v>
      </c>
      <c r="D18" s="119">
        <f t="shared" si="0"/>
        <v>0.10592509644968695</v>
      </c>
      <c r="E18" s="215">
        <v>464</v>
      </c>
      <c r="G18" s="14">
        <f t="shared" si="1"/>
        <v>110.5925096449687</v>
      </c>
    </row>
    <row r="19" spans="1:34" x14ac:dyDescent="0.2">
      <c r="A19" s="9" t="s">
        <v>53</v>
      </c>
      <c r="B19" s="165">
        <v>382.69249408925702</v>
      </c>
      <c r="C19" s="165">
        <v>432.41210040785103</v>
      </c>
      <c r="D19" s="119">
        <f t="shared" si="0"/>
        <v>0.12992051604492061</v>
      </c>
      <c r="E19" s="215">
        <v>464</v>
      </c>
      <c r="G19" s="14">
        <f t="shared" si="1"/>
        <v>112.99205160449206</v>
      </c>
    </row>
    <row r="20" spans="1:34" x14ac:dyDescent="0.2">
      <c r="A20" s="10" t="s">
        <v>54</v>
      </c>
      <c r="B20" s="165">
        <v>418.358771285226</v>
      </c>
      <c r="C20" s="165">
        <v>459.90929500835</v>
      </c>
      <c r="D20" s="119">
        <f t="shared" si="0"/>
        <v>9.9317921781532315E-2</v>
      </c>
      <c r="E20" s="215">
        <v>464</v>
      </c>
      <c r="G20" s="14">
        <f t="shared" si="1"/>
        <v>109.93179217815323</v>
      </c>
    </row>
    <row r="21" spans="1:34" x14ac:dyDescent="0.2">
      <c r="A21" s="118" t="s">
        <v>55</v>
      </c>
      <c r="B21" s="165">
        <v>347.61308437776302</v>
      </c>
      <c r="C21" s="165">
        <v>382.71459125064001</v>
      </c>
      <c r="D21" s="119">
        <f t="shared" si="0"/>
        <v>0.10097866982110193</v>
      </c>
      <c r="E21" s="215">
        <v>464</v>
      </c>
      <c r="G21" s="14">
        <f t="shared" si="1"/>
        <v>110.09786698211019</v>
      </c>
    </row>
    <row r="22" spans="1:34" ht="13.5" thickBot="1" x14ac:dyDescent="0.25">
      <c r="A22" s="13" t="s">
        <v>56</v>
      </c>
      <c r="B22" s="165">
        <v>288.03261212931</v>
      </c>
      <c r="C22" s="165">
        <v>315.41924215962399</v>
      </c>
      <c r="D22" s="119">
        <f t="shared" si="0"/>
        <v>9.5081698658549652E-2</v>
      </c>
      <c r="E22" s="215">
        <v>464</v>
      </c>
      <c r="G22" s="14">
        <f t="shared" si="1"/>
        <v>109.50816986585497</v>
      </c>
    </row>
    <row r="23" spans="1:34" x14ac:dyDescent="0.2">
      <c r="D23" s="34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6"/>
  <sheetViews>
    <sheetView workbookViewId="0">
      <selection activeCell="E4" sqref="E4"/>
    </sheetView>
  </sheetViews>
  <sheetFormatPr defaultRowHeight="12.75" x14ac:dyDescent="0.2"/>
  <cols>
    <col min="1" max="16384" width="9.140625" style="120"/>
  </cols>
  <sheetData>
    <row r="3" spans="1:17" ht="72" x14ac:dyDescent="0.2">
      <c r="A3" s="241"/>
      <c r="B3" s="242"/>
      <c r="C3" s="216" t="s">
        <v>206</v>
      </c>
      <c r="D3" s="216" t="s">
        <v>209</v>
      </c>
      <c r="E3" s="91" t="s">
        <v>195</v>
      </c>
      <c r="F3" s="191" t="s">
        <v>208</v>
      </c>
    </row>
    <row r="4" spans="1:17" x14ac:dyDescent="0.2">
      <c r="A4" s="121" t="s">
        <v>1</v>
      </c>
      <c r="B4" s="122"/>
      <c r="C4" s="75">
        <v>1282.9015648520799</v>
      </c>
      <c r="D4" s="75">
        <v>1378.38641276202</v>
      </c>
      <c r="E4" s="92">
        <f>D4/C4-1</f>
        <v>7.4428818645138728E-2</v>
      </c>
      <c r="F4" s="75">
        <v>1702</v>
      </c>
      <c r="H4" s="133">
        <f>D4/C4*100</f>
        <v>107.44288186451388</v>
      </c>
      <c r="M4" s="70"/>
      <c r="N4" s="50"/>
      <c r="O4" s="71"/>
      <c r="P4" s="70"/>
      <c r="Q4" s="72"/>
    </row>
    <row r="5" spans="1:17" x14ac:dyDescent="0.2">
      <c r="A5" s="123" t="s">
        <v>52</v>
      </c>
      <c r="B5" s="124"/>
      <c r="C5" s="75">
        <v>1783.98507647624</v>
      </c>
      <c r="D5" s="75">
        <v>1818.79388225455</v>
      </c>
      <c r="E5" s="92">
        <f t="shared" ref="E5:E22" si="0">D5/C5-1</f>
        <v>1.9511825652188231E-2</v>
      </c>
      <c r="F5" s="75">
        <v>1702</v>
      </c>
      <c r="H5" s="133">
        <f t="shared" ref="H5:H22" si="1">D5/C5*100</f>
        <v>101.95118256521883</v>
      </c>
      <c r="M5" s="73"/>
      <c r="N5" s="50"/>
      <c r="O5" s="74"/>
      <c r="P5" s="73"/>
      <c r="Q5" s="72"/>
    </row>
    <row r="6" spans="1:17" x14ac:dyDescent="0.2">
      <c r="A6" s="125" t="s">
        <v>2</v>
      </c>
      <c r="B6" s="126"/>
      <c r="C6" s="75">
        <v>1651.8088990301001</v>
      </c>
      <c r="D6" s="75">
        <v>1714.00892523111</v>
      </c>
      <c r="E6" s="92">
        <f t="shared" si="0"/>
        <v>3.7655703536608964E-2</v>
      </c>
      <c r="F6" s="75">
        <v>1702</v>
      </c>
      <c r="H6" s="133">
        <f t="shared" si="1"/>
        <v>103.76557035366089</v>
      </c>
      <c r="M6" s="70"/>
      <c r="N6" s="50"/>
      <c r="O6" s="74"/>
      <c r="P6" s="70"/>
      <c r="Q6" s="72"/>
    </row>
    <row r="7" spans="1:17" x14ac:dyDescent="0.2">
      <c r="A7" s="123" t="s">
        <v>3</v>
      </c>
      <c r="B7" s="126"/>
      <c r="C7" s="75">
        <v>2494.06471540545</v>
      </c>
      <c r="D7" s="75">
        <v>2629.6231391712799</v>
      </c>
      <c r="E7" s="92">
        <f t="shared" si="0"/>
        <v>5.435240831102206E-2</v>
      </c>
      <c r="F7" s="75">
        <v>1702</v>
      </c>
      <c r="H7" s="133">
        <f t="shared" si="1"/>
        <v>105.43524083110221</v>
      </c>
      <c r="M7" s="73"/>
      <c r="N7" s="50"/>
      <c r="O7" s="74"/>
      <c r="P7" s="73"/>
      <c r="Q7" s="72"/>
    </row>
    <row r="8" spans="1:17" x14ac:dyDescent="0.2">
      <c r="A8" s="125" t="s">
        <v>4</v>
      </c>
      <c r="B8" s="127"/>
      <c r="C8" s="75">
        <v>1415.9705011405099</v>
      </c>
      <c r="D8" s="75">
        <v>1462.8684446039299</v>
      </c>
      <c r="E8" s="92">
        <f t="shared" si="0"/>
        <v>3.3120706558254831E-2</v>
      </c>
      <c r="F8" s="75">
        <v>1702</v>
      </c>
      <c r="H8" s="133">
        <f t="shared" si="1"/>
        <v>103.31207065582548</v>
      </c>
      <c r="M8" s="70"/>
      <c r="N8" s="50"/>
      <c r="O8" s="74"/>
      <c r="P8" s="70"/>
      <c r="Q8" s="72"/>
    </row>
    <row r="9" spans="1:17" x14ac:dyDescent="0.2">
      <c r="A9" s="123" t="s">
        <v>5</v>
      </c>
      <c r="B9" s="126"/>
      <c r="C9" s="75">
        <v>1405.5196744448201</v>
      </c>
      <c r="D9" s="75">
        <v>1484.1898573154699</v>
      </c>
      <c r="E9" s="92">
        <f t="shared" si="0"/>
        <v>5.5972309958396416E-2</v>
      </c>
      <c r="F9" s="75">
        <v>1702</v>
      </c>
      <c r="H9" s="133">
        <f t="shared" si="1"/>
        <v>105.59723099583964</v>
      </c>
      <c r="M9" s="73"/>
      <c r="N9" s="50"/>
      <c r="O9" s="74"/>
      <c r="P9" s="73"/>
      <c r="Q9" s="72"/>
    </row>
    <row r="10" spans="1:17" x14ac:dyDescent="0.2">
      <c r="A10" s="125" t="s">
        <v>6</v>
      </c>
      <c r="B10" s="124"/>
      <c r="C10" s="75">
        <v>1558.3780897461099</v>
      </c>
      <c r="D10" s="75">
        <v>1639.65505381508</v>
      </c>
      <c r="E10" s="92">
        <f t="shared" si="0"/>
        <v>5.2154842655810052E-2</v>
      </c>
      <c r="F10" s="75">
        <v>1702</v>
      </c>
      <c r="H10" s="133">
        <f t="shared" si="1"/>
        <v>105.21548426558101</v>
      </c>
      <c r="M10" s="70"/>
      <c r="N10" s="50"/>
      <c r="O10" s="74"/>
      <c r="P10" s="70"/>
      <c r="Q10" s="72"/>
    </row>
    <row r="11" spans="1:17" x14ac:dyDescent="0.2">
      <c r="A11" s="125" t="s">
        <v>7</v>
      </c>
      <c r="B11" s="124"/>
      <c r="C11" s="75">
        <v>1434.23519594769</v>
      </c>
      <c r="D11" s="75">
        <v>1525.4697697566501</v>
      </c>
      <c r="E11" s="92">
        <f t="shared" si="0"/>
        <v>6.3612003154528418E-2</v>
      </c>
      <c r="F11" s="75">
        <v>1702</v>
      </c>
      <c r="H11" s="133">
        <f t="shared" si="1"/>
        <v>106.36120031545285</v>
      </c>
      <c r="M11" s="73"/>
      <c r="N11" s="50"/>
      <c r="O11" s="74"/>
      <c r="P11" s="73"/>
      <c r="Q11" s="72"/>
    </row>
    <row r="12" spans="1:17" x14ac:dyDescent="0.2">
      <c r="A12" s="123" t="s">
        <v>10</v>
      </c>
      <c r="B12" s="124"/>
      <c r="C12" s="75">
        <v>960.23763712057303</v>
      </c>
      <c r="D12" s="75">
        <v>1067.6301877698199</v>
      </c>
      <c r="E12" s="92">
        <f t="shared" si="0"/>
        <v>0.11183955564508041</v>
      </c>
      <c r="F12" s="75">
        <v>1702</v>
      </c>
      <c r="H12" s="133">
        <f t="shared" si="1"/>
        <v>111.18395556450804</v>
      </c>
      <c r="M12" s="70"/>
      <c r="N12" s="50"/>
      <c r="O12" s="74"/>
      <c r="P12" s="70"/>
      <c r="Q12" s="72"/>
    </row>
    <row r="13" spans="1:17" x14ac:dyDescent="0.2">
      <c r="A13" s="128" t="s">
        <v>11</v>
      </c>
      <c r="B13" s="124"/>
      <c r="C13" s="75">
        <v>2844.0509225153901</v>
      </c>
      <c r="D13" s="75">
        <v>2952.6934285860798</v>
      </c>
      <c r="E13" s="92">
        <f t="shared" si="0"/>
        <v>3.8199915905374082E-2</v>
      </c>
      <c r="F13" s="75">
        <v>1702</v>
      </c>
      <c r="H13" s="133">
        <f t="shared" si="1"/>
        <v>103.81999159053741</v>
      </c>
      <c r="M13" s="73"/>
      <c r="N13" s="50"/>
      <c r="O13" s="74"/>
      <c r="P13" s="73"/>
      <c r="Q13" s="72"/>
    </row>
    <row r="14" spans="1:17" x14ac:dyDescent="0.2">
      <c r="A14" s="125" t="s">
        <v>12</v>
      </c>
      <c r="B14" s="124"/>
      <c r="C14" s="75">
        <v>2777.3928308231998</v>
      </c>
      <c r="D14" s="75">
        <v>2914.33714481792</v>
      </c>
      <c r="E14" s="92">
        <f t="shared" si="0"/>
        <v>4.930678601706151E-2</v>
      </c>
      <c r="F14" s="75">
        <v>1702</v>
      </c>
      <c r="H14" s="133">
        <f t="shared" si="1"/>
        <v>104.93067860170615</v>
      </c>
      <c r="M14" s="70"/>
      <c r="N14" s="50"/>
      <c r="O14" s="74"/>
      <c r="P14" s="70"/>
      <c r="Q14" s="72"/>
    </row>
    <row r="15" spans="1:17" x14ac:dyDescent="0.2">
      <c r="A15" s="129" t="s">
        <v>13</v>
      </c>
      <c r="B15" s="122"/>
      <c r="C15" s="75">
        <v>1587.7904610683399</v>
      </c>
      <c r="D15" s="75">
        <v>1610.5639272517799</v>
      </c>
      <c r="E15" s="92">
        <f t="shared" si="0"/>
        <v>1.4342866229412277E-2</v>
      </c>
      <c r="F15" s="75">
        <v>1702</v>
      </c>
      <c r="H15" s="133">
        <f t="shared" si="1"/>
        <v>101.43428662294123</v>
      </c>
      <c r="M15" s="73"/>
      <c r="N15" s="50"/>
      <c r="O15" s="74"/>
      <c r="P15" s="73"/>
      <c r="Q15" s="72"/>
    </row>
    <row r="16" spans="1:17" x14ac:dyDescent="0.2">
      <c r="A16" s="123" t="s">
        <v>14</v>
      </c>
      <c r="B16" s="124"/>
      <c r="C16" s="75">
        <v>2010.2572748171399</v>
      </c>
      <c r="D16" s="75">
        <v>2145.0094439228301</v>
      </c>
      <c r="E16" s="92">
        <f t="shared" si="0"/>
        <v>6.7032300190505545E-2</v>
      </c>
      <c r="F16" s="75">
        <v>1702</v>
      </c>
      <c r="H16" s="133">
        <f t="shared" si="1"/>
        <v>106.70323001905055</v>
      </c>
      <c r="M16" s="70"/>
      <c r="N16" s="50"/>
      <c r="O16" s="74"/>
      <c r="P16" s="70"/>
      <c r="Q16" s="72"/>
    </row>
    <row r="17" spans="1:17" x14ac:dyDescent="0.2">
      <c r="A17" s="128" t="s">
        <v>15</v>
      </c>
      <c r="B17" s="124"/>
      <c r="C17" s="75">
        <v>1167.3589259181499</v>
      </c>
      <c r="D17" s="75">
        <v>1286.0244918584899</v>
      </c>
      <c r="E17" s="92">
        <f t="shared" si="0"/>
        <v>0.1016530248800791</v>
      </c>
      <c r="F17" s="75">
        <v>1702</v>
      </c>
      <c r="H17" s="133">
        <f t="shared" si="1"/>
        <v>110.16530248800791</v>
      </c>
      <c r="M17" s="73"/>
      <c r="N17" s="50"/>
      <c r="O17" s="74"/>
      <c r="P17" s="73"/>
      <c r="Q17" s="72"/>
    </row>
    <row r="18" spans="1:17" x14ac:dyDescent="0.2">
      <c r="A18" s="125" t="s">
        <v>16</v>
      </c>
      <c r="B18" s="124"/>
      <c r="C18" s="75">
        <v>1570.3890767657999</v>
      </c>
      <c r="D18" s="75">
        <v>1771.9800689654101</v>
      </c>
      <c r="E18" s="92">
        <f t="shared" si="0"/>
        <v>0.12837009323497384</v>
      </c>
      <c r="F18" s="75">
        <v>1702</v>
      </c>
      <c r="H18" s="133">
        <f t="shared" si="1"/>
        <v>112.83700932349738</v>
      </c>
      <c r="M18" s="70"/>
      <c r="N18" s="50"/>
      <c r="O18" s="74"/>
      <c r="P18" s="70"/>
      <c r="Q18" s="72"/>
    </row>
    <row r="19" spans="1:17" x14ac:dyDescent="0.2">
      <c r="A19" s="123" t="s">
        <v>53</v>
      </c>
      <c r="B19" s="126"/>
      <c r="C19" s="75">
        <v>1411.36423752469</v>
      </c>
      <c r="D19" s="75">
        <v>1589.7079372435701</v>
      </c>
      <c r="E19" s="92">
        <f t="shared" si="0"/>
        <v>0.12636263196782349</v>
      </c>
      <c r="F19" s="75">
        <v>1702</v>
      </c>
      <c r="H19" s="133">
        <f t="shared" si="1"/>
        <v>112.63626319678235</v>
      </c>
      <c r="M19" s="73"/>
      <c r="N19" s="50"/>
      <c r="O19" s="74"/>
      <c r="P19" s="73"/>
      <c r="Q19" s="72"/>
    </row>
    <row r="20" spans="1:17" x14ac:dyDescent="0.2">
      <c r="A20" s="125" t="s">
        <v>54</v>
      </c>
      <c r="B20" s="124"/>
      <c r="C20" s="75">
        <v>1575.4439494666501</v>
      </c>
      <c r="D20" s="75">
        <v>1728.6815506041901</v>
      </c>
      <c r="E20" s="92">
        <f t="shared" si="0"/>
        <v>9.7266298296056153E-2</v>
      </c>
      <c r="F20" s="75">
        <v>1702</v>
      </c>
      <c r="H20" s="133">
        <f t="shared" si="1"/>
        <v>109.72662982960561</v>
      </c>
      <c r="M20" s="70"/>
      <c r="N20" s="50"/>
      <c r="O20" s="74"/>
      <c r="P20" s="70"/>
      <c r="Q20" s="72"/>
    </row>
    <row r="21" spans="1:17" x14ac:dyDescent="0.2">
      <c r="A21" s="130" t="s">
        <v>55</v>
      </c>
      <c r="B21" s="126"/>
      <c r="C21" s="76">
        <v>1289.3095778981101</v>
      </c>
      <c r="D21" s="76">
        <v>1444.1345665557601</v>
      </c>
      <c r="E21" s="92">
        <f t="shared" si="0"/>
        <v>0.12008364112989267</v>
      </c>
      <c r="F21" s="75">
        <v>1702</v>
      </c>
      <c r="H21" s="133">
        <f t="shared" si="1"/>
        <v>112.00836411298927</v>
      </c>
      <c r="M21" s="73"/>
      <c r="N21" s="50"/>
      <c r="O21" s="74"/>
      <c r="P21" s="73"/>
      <c r="Q21" s="72"/>
    </row>
    <row r="22" spans="1:17" ht="13.5" thickBot="1" x14ac:dyDescent="0.25">
      <c r="A22" s="131" t="s">
        <v>56</v>
      </c>
      <c r="B22" s="126"/>
      <c r="C22" s="77">
        <v>1051.93540271607</v>
      </c>
      <c r="D22" s="77">
        <v>1187.6745299552399</v>
      </c>
      <c r="E22" s="92">
        <f t="shared" si="0"/>
        <v>0.1290375120836269</v>
      </c>
      <c r="F22" s="75">
        <v>1702</v>
      </c>
      <c r="H22" s="133">
        <f t="shared" si="1"/>
        <v>112.90375120836269</v>
      </c>
      <c r="M22" s="70"/>
      <c r="N22" s="50"/>
      <c r="O22" s="74"/>
      <c r="P22" s="70"/>
      <c r="Q22" s="72"/>
    </row>
    <row r="23" spans="1:17" x14ac:dyDescent="0.2">
      <c r="M23" s="73"/>
      <c r="N23" s="50"/>
      <c r="O23" s="74"/>
      <c r="P23" s="73"/>
      <c r="Q23" s="72"/>
    </row>
    <row r="24" spans="1:17" x14ac:dyDescent="0.2">
      <c r="A24" s="61"/>
      <c r="C24" s="132"/>
      <c r="D24" s="132"/>
    </row>
    <row r="27" spans="1:17" x14ac:dyDescent="0.2">
      <c r="E27" s="133"/>
    </row>
    <row r="28" spans="1:17" x14ac:dyDescent="0.2">
      <c r="E28" s="133"/>
    </row>
    <row r="29" spans="1:17" x14ac:dyDescent="0.2">
      <c r="E29" s="133"/>
    </row>
    <row r="30" spans="1:17" x14ac:dyDescent="0.2">
      <c r="E30" s="133"/>
    </row>
    <row r="31" spans="1:17" x14ac:dyDescent="0.2">
      <c r="E31" s="133"/>
    </row>
    <row r="32" spans="1:17" x14ac:dyDescent="0.2">
      <c r="E32" s="133"/>
    </row>
    <row r="33" spans="5:5" x14ac:dyDescent="0.2">
      <c r="E33" s="133"/>
    </row>
    <row r="34" spans="5:5" x14ac:dyDescent="0.2">
      <c r="E34" s="133"/>
    </row>
    <row r="35" spans="5:5" x14ac:dyDescent="0.2">
      <c r="E35" s="133"/>
    </row>
    <row r="36" spans="5:5" x14ac:dyDescent="0.2">
      <c r="E36" s="133"/>
    </row>
    <row r="37" spans="5:5" x14ac:dyDescent="0.2">
      <c r="E37" s="133"/>
    </row>
    <row r="38" spans="5:5" x14ac:dyDescent="0.2">
      <c r="E38" s="133"/>
    </row>
    <row r="39" spans="5:5" x14ac:dyDescent="0.2">
      <c r="E39" s="133"/>
    </row>
    <row r="40" spans="5:5" x14ac:dyDescent="0.2">
      <c r="E40" s="133"/>
    </row>
    <row r="41" spans="5:5" x14ac:dyDescent="0.2">
      <c r="E41" s="133"/>
    </row>
    <row r="42" spans="5:5" x14ac:dyDescent="0.2">
      <c r="E42" s="133"/>
    </row>
    <row r="43" spans="5:5" x14ac:dyDescent="0.2">
      <c r="E43" s="133"/>
    </row>
    <row r="44" spans="5:5" x14ac:dyDescent="0.2">
      <c r="E44" s="133"/>
    </row>
    <row r="45" spans="5:5" x14ac:dyDescent="0.2">
      <c r="E45" s="133"/>
    </row>
    <row r="46" spans="5:5" x14ac:dyDescent="0.2">
      <c r="E46" s="133"/>
    </row>
  </sheetData>
  <mergeCells count="1">
    <mergeCell ref="A3:B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4"/>
  <sheetViews>
    <sheetView workbookViewId="0">
      <selection activeCell="D20" sqref="D20"/>
    </sheetView>
  </sheetViews>
  <sheetFormatPr defaultRowHeight="12.75" x14ac:dyDescent="0.2"/>
  <cols>
    <col min="1" max="16384" width="9.140625" style="120"/>
  </cols>
  <sheetData>
    <row r="4" spans="1:10" ht="72" x14ac:dyDescent="0.2">
      <c r="A4" s="188"/>
      <c r="B4" s="217">
        <v>2018</v>
      </c>
      <c r="C4" s="217">
        <v>2019</v>
      </c>
      <c r="D4" s="134" t="s">
        <v>195</v>
      </c>
      <c r="E4" s="217" t="s">
        <v>210</v>
      </c>
    </row>
    <row r="5" spans="1:10" x14ac:dyDescent="0.2">
      <c r="A5" s="135" t="s">
        <v>17</v>
      </c>
      <c r="B5" s="218">
        <v>1996.6680831465101</v>
      </c>
      <c r="C5" s="218">
        <v>2133.88695746761</v>
      </c>
      <c r="D5" s="64">
        <f>C5/B5-1</f>
        <v>6.8723928368133791E-2</v>
      </c>
      <c r="E5" s="218">
        <v>1702</v>
      </c>
      <c r="G5" s="133">
        <f>C5/B5*100</f>
        <v>106.87239283681338</v>
      </c>
      <c r="I5" s="78"/>
      <c r="J5" s="78"/>
    </row>
    <row r="6" spans="1:10" x14ac:dyDescent="0.2">
      <c r="A6" s="136" t="s">
        <v>18</v>
      </c>
      <c r="B6" s="218">
        <v>1515.41391124048</v>
      </c>
      <c r="C6" s="218">
        <v>1606.6520859572199</v>
      </c>
      <c r="D6" s="64">
        <f t="shared" ref="D6:D12" si="0">C6/B6-1</f>
        <v>6.0206768619442519E-2</v>
      </c>
      <c r="E6" s="218">
        <v>1702</v>
      </c>
      <c r="G6" s="133">
        <f t="shared" ref="G6:G12" si="1">C6/B6*100</f>
        <v>106.02067686194425</v>
      </c>
      <c r="I6" s="78"/>
      <c r="J6" s="78"/>
    </row>
    <row r="7" spans="1:10" x14ac:dyDescent="0.2">
      <c r="A7" s="135" t="s">
        <v>19</v>
      </c>
      <c r="B7" s="218">
        <v>1489.590455303</v>
      </c>
      <c r="C7" s="218">
        <v>1599.08977194617</v>
      </c>
      <c r="D7" s="64">
        <f t="shared" si="0"/>
        <v>7.3509679290269414E-2</v>
      </c>
      <c r="E7" s="218">
        <v>1702</v>
      </c>
      <c r="G7" s="133">
        <f t="shared" si="1"/>
        <v>107.35096792902694</v>
      </c>
      <c r="I7" s="78"/>
      <c r="J7" s="78"/>
    </row>
    <row r="8" spans="1:10" x14ac:dyDescent="0.2">
      <c r="A8" s="136" t="s">
        <v>20</v>
      </c>
      <c r="B8" s="218">
        <v>1419.04052306022</v>
      </c>
      <c r="C8" s="218">
        <v>1516.6838894733401</v>
      </c>
      <c r="D8" s="64">
        <f t="shared" si="0"/>
        <v>6.8809427797416278E-2</v>
      </c>
      <c r="E8" s="218">
        <v>1702</v>
      </c>
      <c r="G8" s="133">
        <f t="shared" si="1"/>
        <v>106.88094277974163</v>
      </c>
      <c r="I8" s="78"/>
      <c r="J8" s="78"/>
    </row>
    <row r="9" spans="1:10" x14ac:dyDescent="0.2">
      <c r="A9" s="135" t="s">
        <v>21</v>
      </c>
      <c r="B9" s="218">
        <v>1461.43838558835</v>
      </c>
      <c r="C9" s="218">
        <v>1576.12099828946</v>
      </c>
      <c r="D9" s="64">
        <f t="shared" si="0"/>
        <v>7.8472424039239153E-2</v>
      </c>
      <c r="E9" s="218">
        <v>1702</v>
      </c>
      <c r="G9" s="133">
        <f t="shared" si="1"/>
        <v>107.84724240392391</v>
      </c>
      <c r="I9" s="78"/>
      <c r="J9" s="78"/>
    </row>
    <row r="10" spans="1:10" x14ac:dyDescent="0.2">
      <c r="A10" s="136" t="s">
        <v>22</v>
      </c>
      <c r="B10" s="218">
        <v>1407.80214320141</v>
      </c>
      <c r="C10" s="218">
        <v>1473.5741227835199</v>
      </c>
      <c r="D10" s="64">
        <f t="shared" si="0"/>
        <v>4.671961887523568E-2</v>
      </c>
      <c r="E10" s="218">
        <v>1702</v>
      </c>
      <c r="G10" s="133">
        <f t="shared" si="1"/>
        <v>104.67196188752357</v>
      </c>
      <c r="I10" s="78"/>
      <c r="J10" s="78"/>
    </row>
    <row r="11" spans="1:10" x14ac:dyDescent="0.2">
      <c r="A11" s="135" t="s">
        <v>23</v>
      </c>
      <c r="B11" s="218">
        <v>1243.2175254932599</v>
      </c>
      <c r="C11" s="218">
        <v>1345.77486628978</v>
      </c>
      <c r="D11" s="64">
        <f t="shared" si="0"/>
        <v>8.2493480580423162E-2</v>
      </c>
      <c r="E11" s="218">
        <v>1702</v>
      </c>
      <c r="G11" s="133">
        <f t="shared" si="1"/>
        <v>108.24934805804232</v>
      </c>
      <c r="I11" s="78"/>
      <c r="J11" s="78"/>
    </row>
    <row r="12" spans="1:10" x14ac:dyDescent="0.2">
      <c r="A12" s="136" t="s">
        <v>24</v>
      </c>
      <c r="B12" s="218">
        <v>1482.9728656407599</v>
      </c>
      <c r="C12" s="218">
        <v>1554.4663171258101</v>
      </c>
      <c r="D12" s="64">
        <f t="shared" si="0"/>
        <v>4.8209547957008159E-2</v>
      </c>
      <c r="E12" s="218">
        <v>1702</v>
      </c>
      <c r="G12" s="133">
        <f t="shared" si="1"/>
        <v>104.82095479570081</v>
      </c>
      <c r="I12" s="78"/>
      <c r="J12" s="78"/>
    </row>
    <row r="13" spans="1:10" s="50" customFormat="1" x14ac:dyDescent="0.2">
      <c r="B13" s="138"/>
      <c r="C13" s="65"/>
      <c r="D13" s="139"/>
      <c r="E13" s="65"/>
    </row>
    <row r="14" spans="1:10" s="50" customFormat="1" x14ac:dyDescent="0.2">
      <c r="A14" s="51"/>
      <c r="B14" s="140"/>
      <c r="C14" s="65"/>
      <c r="D14" s="139"/>
      <c r="E14" s="6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T13" sqref="T13"/>
    </sheetView>
  </sheetViews>
  <sheetFormatPr defaultRowHeight="12.75" x14ac:dyDescent="0.2"/>
  <sheetData>
    <row r="1" ht="12.75" customHeight="1" x14ac:dyDescent="0.2"/>
  </sheetData>
  <printOptions horizontalCentered="1" verticalCentered="1"/>
  <pageMargins left="0.27559055118110237" right="0.47244094488188981" top="0.59055118110236227" bottom="0.59055118110236227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"/>
  <sheetViews>
    <sheetView topLeftCell="A2" workbookViewId="0">
      <selection activeCell="E23" sqref="E23"/>
    </sheetView>
  </sheetViews>
  <sheetFormatPr defaultRowHeight="12" x14ac:dyDescent="0.2"/>
  <cols>
    <col min="1" max="16384" width="9.140625" style="142"/>
  </cols>
  <sheetData>
    <row r="3" spans="1:8" ht="72" x14ac:dyDescent="0.2">
      <c r="A3" s="241"/>
      <c r="B3" s="245"/>
      <c r="C3" s="217">
        <v>2018</v>
      </c>
      <c r="D3" s="217">
        <v>2019</v>
      </c>
      <c r="E3" s="141" t="s">
        <v>195</v>
      </c>
      <c r="F3" s="85" t="s">
        <v>208</v>
      </c>
    </row>
    <row r="4" spans="1:8" x14ac:dyDescent="0.2">
      <c r="A4" s="143" t="s">
        <v>49</v>
      </c>
      <c r="B4" s="144"/>
      <c r="C4" s="218">
        <v>1313.0543349125501</v>
      </c>
      <c r="D4" s="218">
        <v>1467.87786825136</v>
      </c>
      <c r="E4" s="145">
        <f>D4/C4-1</f>
        <v>0.11791098755187557</v>
      </c>
      <c r="F4" s="218">
        <v>1702</v>
      </c>
      <c r="H4" s="148">
        <f>D4/C4*100</f>
        <v>111.79109875518756</v>
      </c>
    </row>
    <row r="5" spans="1:8" x14ac:dyDescent="0.2">
      <c r="A5" s="143" t="s">
        <v>50</v>
      </c>
      <c r="B5" s="110"/>
      <c r="C5" s="218">
        <v>1402.4657373069699</v>
      </c>
      <c r="D5" s="218">
        <v>1461.89474341814</v>
      </c>
      <c r="E5" s="145">
        <f t="shared" ref="E5:E11" si="0">D5/C5-1</f>
        <v>4.2374658097021456E-2</v>
      </c>
      <c r="F5" s="218">
        <v>1702</v>
      </c>
      <c r="H5" s="148">
        <f t="shared" ref="H5:H11" si="1">D5/C5*100</f>
        <v>104.23746580970214</v>
      </c>
    </row>
    <row r="6" spans="1:8" x14ac:dyDescent="0.2">
      <c r="A6" s="143" t="s">
        <v>51</v>
      </c>
      <c r="B6" s="62"/>
      <c r="C6" s="218">
        <v>1440.33537440597</v>
      </c>
      <c r="D6" s="218">
        <v>1568.2563177506099</v>
      </c>
      <c r="E6" s="145">
        <f t="shared" si="0"/>
        <v>8.881330391360942E-2</v>
      </c>
      <c r="F6" s="218">
        <v>1702</v>
      </c>
      <c r="H6" s="148">
        <f t="shared" si="1"/>
        <v>108.88133039136095</v>
      </c>
    </row>
    <row r="7" spans="1:8" x14ac:dyDescent="0.2">
      <c r="A7" s="143" t="s">
        <v>41</v>
      </c>
      <c r="B7" s="62"/>
      <c r="C7" s="218">
        <v>1548.5256065128499</v>
      </c>
      <c r="D7" s="218">
        <v>1661.8372476311699</v>
      </c>
      <c r="E7" s="145">
        <f t="shared" si="0"/>
        <v>7.3173889176743057E-2</v>
      </c>
      <c r="F7" s="218">
        <v>1702</v>
      </c>
      <c r="H7" s="148">
        <f t="shared" si="1"/>
        <v>107.31738891767431</v>
      </c>
    </row>
    <row r="8" spans="1:8" x14ac:dyDescent="0.2">
      <c r="A8" s="143" t="s">
        <v>42</v>
      </c>
      <c r="B8" s="60"/>
      <c r="C8" s="218">
        <v>1671.9983433612699</v>
      </c>
      <c r="D8" s="218">
        <v>1796.3381573270599</v>
      </c>
      <c r="E8" s="145">
        <f t="shared" si="0"/>
        <v>7.4365991126418063E-2</v>
      </c>
      <c r="F8" s="218">
        <v>1702</v>
      </c>
      <c r="H8" s="148">
        <f t="shared" si="1"/>
        <v>107.4365991126418</v>
      </c>
    </row>
    <row r="9" spans="1:8" x14ac:dyDescent="0.2">
      <c r="A9" s="143" t="s">
        <v>43</v>
      </c>
      <c r="B9" s="62"/>
      <c r="C9" s="218">
        <v>1664.7970397305101</v>
      </c>
      <c r="D9" s="218">
        <v>1824.75615921437</v>
      </c>
      <c r="E9" s="145">
        <f t="shared" si="0"/>
        <v>9.6083255595981409E-2</v>
      </c>
      <c r="F9" s="218">
        <v>1702</v>
      </c>
      <c r="H9" s="148">
        <f t="shared" si="1"/>
        <v>109.60832555959814</v>
      </c>
    </row>
    <row r="10" spans="1:8" x14ac:dyDescent="0.2">
      <c r="A10" s="143" t="s">
        <v>44</v>
      </c>
      <c r="B10" s="62"/>
      <c r="C10" s="218">
        <v>1760.88090152474</v>
      </c>
      <c r="D10" s="218">
        <v>1892.72976772741</v>
      </c>
      <c r="E10" s="145">
        <f t="shared" si="0"/>
        <v>7.4876651844257403E-2</v>
      </c>
      <c r="F10" s="218">
        <v>1702</v>
      </c>
      <c r="H10" s="148">
        <f t="shared" si="1"/>
        <v>107.48766518442574</v>
      </c>
    </row>
    <row r="11" spans="1:8" x14ac:dyDescent="0.2">
      <c r="A11" s="143" t="s">
        <v>94</v>
      </c>
      <c r="B11" s="62"/>
      <c r="C11" s="218">
        <v>1886.2574419252301</v>
      </c>
      <c r="D11" s="218">
        <v>2024.9642680750801</v>
      </c>
      <c r="E11" s="145">
        <f t="shared" si="0"/>
        <v>7.3535469266738707E-2</v>
      </c>
      <c r="F11" s="218">
        <v>1702</v>
      </c>
      <c r="H11" s="148">
        <f t="shared" si="1"/>
        <v>107.35354692667387</v>
      </c>
    </row>
    <row r="12" spans="1:8" s="54" customFormat="1" x14ac:dyDescent="0.2">
      <c r="B12" s="110"/>
      <c r="C12" s="146"/>
      <c r="D12" s="78"/>
      <c r="E12" s="94"/>
      <c r="F12" s="78"/>
    </row>
    <row r="13" spans="1:8" s="54" customFormat="1" x14ac:dyDescent="0.2">
      <c r="A13" s="60"/>
      <c r="B13" s="60"/>
      <c r="C13" s="147"/>
      <c r="D13" s="78"/>
      <c r="E13" s="94"/>
      <c r="F13" s="78"/>
    </row>
    <row r="14" spans="1:8" s="54" customFormat="1" x14ac:dyDescent="0.2"/>
    <row r="15" spans="1:8" s="54" customFormat="1" x14ac:dyDescent="0.2"/>
  </sheetData>
  <mergeCells count="1">
    <mergeCell ref="A3:B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H8" sqref="H8"/>
    </sheetView>
  </sheetViews>
  <sheetFormatPr defaultRowHeight="12.75" x14ac:dyDescent="0.2"/>
  <cols>
    <col min="1" max="1" width="22.85546875" style="120" customWidth="1"/>
    <col min="2" max="2" width="2.28515625" style="120" customWidth="1"/>
    <col min="3" max="10" width="9.140625" style="120"/>
    <col min="11" max="11" width="32" style="120" customWidth="1"/>
    <col min="12" max="16384" width="9.140625" style="120"/>
  </cols>
  <sheetData>
    <row r="1" spans="1:11" ht="72" x14ac:dyDescent="0.2">
      <c r="A1" s="241"/>
      <c r="B1" s="242"/>
      <c r="C1" s="85">
        <v>2018</v>
      </c>
      <c r="D1" s="85">
        <v>2019</v>
      </c>
      <c r="E1" s="67" t="s">
        <v>195</v>
      </c>
      <c r="F1" s="191" t="s">
        <v>210</v>
      </c>
    </row>
    <row r="2" spans="1:11" x14ac:dyDescent="0.2">
      <c r="A2" s="97" t="s">
        <v>196</v>
      </c>
      <c r="B2" s="98"/>
      <c r="C2" s="220">
        <v>1342.5033649837701</v>
      </c>
      <c r="D2" s="220">
        <v>1442.14822767856</v>
      </c>
      <c r="E2" s="119">
        <f>D2/C2-1</f>
        <v>7.4223175370584427E-2</v>
      </c>
      <c r="F2" s="219">
        <v>1702</v>
      </c>
      <c r="H2" s="133">
        <f>D2/C2*100</f>
        <v>107.42231753705845</v>
      </c>
      <c r="K2" s="79" t="s">
        <v>0</v>
      </c>
    </row>
    <row r="3" spans="1:11" x14ac:dyDescent="0.2">
      <c r="A3" s="80" t="s">
        <v>135</v>
      </c>
      <c r="B3" s="99"/>
      <c r="C3" s="220">
        <v>1261.85244432431</v>
      </c>
      <c r="D3" s="220">
        <v>1376.4718205586601</v>
      </c>
      <c r="E3" s="119">
        <f t="shared" ref="E3:E8" si="0">D3/C3-1</f>
        <v>9.0834215006593499E-2</v>
      </c>
      <c r="F3" s="219">
        <v>1702</v>
      </c>
      <c r="H3" s="133">
        <f t="shared" ref="H3:H8" si="1">D3/C3*100</f>
        <v>109.08342150065936</v>
      </c>
      <c r="K3" s="80" t="s">
        <v>187</v>
      </c>
    </row>
    <row r="4" spans="1:11" x14ac:dyDescent="0.2">
      <c r="A4" s="149" t="s">
        <v>201</v>
      </c>
      <c r="B4" s="112"/>
      <c r="C4" s="220">
        <v>1755.29146716476</v>
      </c>
      <c r="D4" s="220">
        <v>1955.6650135187799</v>
      </c>
      <c r="E4" s="119">
        <f t="shared" si="0"/>
        <v>0.11415400239919915</v>
      </c>
      <c r="F4" s="219">
        <v>1702</v>
      </c>
      <c r="H4" s="133">
        <f t="shared" si="1"/>
        <v>111.41540023991992</v>
      </c>
      <c r="K4" s="81" t="s">
        <v>188</v>
      </c>
    </row>
    <row r="5" spans="1:11" x14ac:dyDescent="0.2">
      <c r="A5" s="80" t="s">
        <v>197</v>
      </c>
      <c r="B5" s="100"/>
      <c r="C5" s="220">
        <v>1324.58125477258</v>
      </c>
      <c r="D5" s="220">
        <v>1478.6918374311001</v>
      </c>
      <c r="E5" s="119">
        <f t="shared" si="0"/>
        <v>0.1163466432151643</v>
      </c>
      <c r="F5" s="219">
        <v>1702</v>
      </c>
      <c r="H5" s="133">
        <f t="shared" si="1"/>
        <v>111.63466432151642</v>
      </c>
      <c r="K5" s="80" t="s">
        <v>189</v>
      </c>
    </row>
    <row r="6" spans="1:11" x14ac:dyDescent="0.2">
      <c r="A6" s="80" t="s">
        <v>198</v>
      </c>
      <c r="B6" s="101"/>
      <c r="C6" s="220">
        <v>1170.70046240643</v>
      </c>
      <c r="D6" s="220">
        <v>1291.3327475215301</v>
      </c>
      <c r="E6" s="119">
        <f t="shared" si="0"/>
        <v>0.103042826913329</v>
      </c>
      <c r="F6" s="219">
        <v>1702</v>
      </c>
      <c r="H6" s="133">
        <f t="shared" si="1"/>
        <v>110.3042826913329</v>
      </c>
      <c r="K6" s="81" t="s">
        <v>190</v>
      </c>
    </row>
    <row r="7" spans="1:11" x14ac:dyDescent="0.2">
      <c r="A7" s="150" t="s">
        <v>136</v>
      </c>
      <c r="B7" s="112"/>
      <c r="C7" s="220">
        <v>1969.63353529083</v>
      </c>
      <c r="D7" s="220">
        <v>2062.1452552023502</v>
      </c>
      <c r="E7" s="119">
        <f t="shared" si="0"/>
        <v>4.6969001214665074E-2</v>
      </c>
      <c r="F7" s="219">
        <v>1702</v>
      </c>
      <c r="H7" s="133">
        <f t="shared" si="1"/>
        <v>104.69690012146651</v>
      </c>
      <c r="K7" s="80" t="s">
        <v>191</v>
      </c>
    </row>
    <row r="8" spans="1:11" x14ac:dyDescent="0.2">
      <c r="A8" s="80" t="s">
        <v>202</v>
      </c>
      <c r="B8" s="102"/>
      <c r="C8" s="221">
        <v>1954.9542109690501</v>
      </c>
      <c r="D8" s="221">
        <v>2053.1832381283698</v>
      </c>
      <c r="E8" s="119">
        <f t="shared" si="0"/>
        <v>5.0246203521374877E-2</v>
      </c>
      <c r="F8" s="219">
        <v>1702</v>
      </c>
      <c r="H8" s="133">
        <f t="shared" si="1"/>
        <v>105.02462035213749</v>
      </c>
      <c r="K8" s="80" t="s">
        <v>192</v>
      </c>
    </row>
    <row r="9" spans="1:11" s="50" customFormat="1" x14ac:dyDescent="0.2">
      <c r="A9" s="151"/>
      <c r="B9" s="61"/>
      <c r="C9" s="65"/>
      <c r="D9" s="65"/>
      <c r="E9" s="139"/>
      <c r="F9" s="65"/>
      <c r="K9" s="82" t="s">
        <v>193</v>
      </c>
    </row>
    <row r="10" spans="1:11" s="50" customFormat="1" x14ac:dyDescent="0.2">
      <c r="B10" s="63"/>
      <c r="C10" s="138"/>
      <c r="D10" s="65"/>
      <c r="E10" s="139"/>
      <c r="F10" s="65"/>
    </row>
    <row r="11" spans="1:11" s="50" customFormat="1" x14ac:dyDescent="0.2">
      <c r="A11" s="51"/>
      <c r="B11" s="51"/>
      <c r="C11" s="140"/>
      <c r="D11" s="65"/>
      <c r="E11" s="139"/>
      <c r="F11" s="6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8" sqref="H8"/>
    </sheetView>
  </sheetViews>
  <sheetFormatPr defaultRowHeight="12.75" x14ac:dyDescent="0.2"/>
  <cols>
    <col min="1" max="1" width="9.140625" style="120"/>
    <col min="2" max="2" width="18.42578125" style="120" customWidth="1"/>
    <col min="3" max="16384" width="9.140625" style="120"/>
  </cols>
  <sheetData>
    <row r="1" spans="1:8" ht="72" x14ac:dyDescent="0.2">
      <c r="A1" s="241"/>
      <c r="B1" s="242"/>
      <c r="C1" s="85">
        <v>2018</v>
      </c>
      <c r="D1" s="85">
        <v>2019</v>
      </c>
      <c r="E1" s="67" t="s">
        <v>195</v>
      </c>
      <c r="F1" s="191" t="s">
        <v>210</v>
      </c>
    </row>
    <row r="2" spans="1:8" x14ac:dyDescent="0.2">
      <c r="A2" s="97" t="s">
        <v>200</v>
      </c>
      <c r="B2" s="108"/>
      <c r="C2" s="220">
        <v>1343.1594513801899</v>
      </c>
      <c r="D2" s="220">
        <v>1392.6232841364399</v>
      </c>
      <c r="E2" s="107">
        <f>D2/C2-1</f>
        <v>3.6826478572906884E-2</v>
      </c>
      <c r="F2" s="222">
        <v>1702</v>
      </c>
      <c r="H2" s="133">
        <f>D2/C2*100</f>
        <v>103.68264785729069</v>
      </c>
    </row>
    <row r="3" spans="1:8" x14ac:dyDescent="0.2">
      <c r="A3" s="80" t="s">
        <v>199</v>
      </c>
      <c r="B3" s="110"/>
      <c r="C3" s="220">
        <v>1535.1888518087001</v>
      </c>
      <c r="D3" s="220">
        <v>1612.8287626244701</v>
      </c>
      <c r="E3" s="107">
        <f t="shared" ref="E3:E8" si="0">D3/C3-1</f>
        <v>5.0573524374084355E-2</v>
      </c>
      <c r="F3" s="222">
        <v>1702</v>
      </c>
      <c r="H3" s="133">
        <f t="shared" ref="H3:H8" si="1">D3/C3*100</f>
        <v>105.05735243740844</v>
      </c>
    </row>
    <row r="4" spans="1:8" x14ac:dyDescent="0.2">
      <c r="A4" s="80" t="s">
        <v>130</v>
      </c>
      <c r="B4" s="109"/>
      <c r="C4" s="220">
        <v>1898.7457248629</v>
      </c>
      <c r="D4" s="220">
        <v>2024.17257024078</v>
      </c>
      <c r="E4" s="107">
        <f t="shared" si="0"/>
        <v>6.6057736818307511E-2</v>
      </c>
      <c r="F4" s="222">
        <v>1702</v>
      </c>
      <c r="H4" s="133">
        <f t="shared" si="1"/>
        <v>106.60577368183075</v>
      </c>
    </row>
    <row r="5" spans="1:8" x14ac:dyDescent="0.2">
      <c r="A5" s="80" t="s">
        <v>131</v>
      </c>
      <c r="B5" s="104"/>
      <c r="C5" s="220">
        <v>1230.6980965610101</v>
      </c>
      <c r="D5" s="220">
        <v>1338.9566290719899</v>
      </c>
      <c r="E5" s="107">
        <f t="shared" si="0"/>
        <v>8.7965141746372266E-2</v>
      </c>
      <c r="F5" s="222">
        <v>1702</v>
      </c>
      <c r="H5" s="133">
        <f t="shared" si="1"/>
        <v>108.79651417463722</v>
      </c>
    </row>
    <row r="6" spans="1:8" x14ac:dyDescent="0.2">
      <c r="A6" s="80" t="s">
        <v>132</v>
      </c>
      <c r="B6" s="105"/>
      <c r="C6" s="220">
        <v>1672.97881793643</v>
      </c>
      <c r="D6" s="220">
        <v>1773.8333528578701</v>
      </c>
      <c r="E6" s="107">
        <f t="shared" si="0"/>
        <v>6.0284406377506317E-2</v>
      </c>
      <c r="F6" s="222">
        <v>1702</v>
      </c>
      <c r="H6" s="133">
        <f t="shared" si="1"/>
        <v>106.02844063775063</v>
      </c>
    </row>
    <row r="7" spans="1:8" x14ac:dyDescent="0.2">
      <c r="A7" s="80" t="s">
        <v>133</v>
      </c>
      <c r="B7" s="103"/>
      <c r="C7" s="220">
        <v>1486.5174179918299</v>
      </c>
      <c r="D7" s="220">
        <v>1674.72250428184</v>
      </c>
      <c r="E7" s="107">
        <f t="shared" si="0"/>
        <v>0.12660805989361412</v>
      </c>
      <c r="F7" s="222">
        <v>1702</v>
      </c>
      <c r="H7" s="133">
        <f t="shared" si="1"/>
        <v>112.66080598936141</v>
      </c>
    </row>
    <row r="8" spans="1:8" x14ac:dyDescent="0.2">
      <c r="A8" s="80" t="s">
        <v>134</v>
      </c>
      <c r="B8" s="106"/>
      <c r="C8" s="221">
        <v>1573.3940035242599</v>
      </c>
      <c r="D8" s="221">
        <v>1737.9936081759399</v>
      </c>
      <c r="E8" s="107">
        <f t="shared" si="0"/>
        <v>0.10461435869400271</v>
      </c>
      <c r="F8" s="222">
        <v>1702</v>
      </c>
      <c r="H8" s="133">
        <f t="shared" si="1"/>
        <v>110.46143586940028</v>
      </c>
    </row>
    <row r="9" spans="1:8" s="50" customFormat="1" x14ac:dyDescent="0.2">
      <c r="A9" s="151"/>
      <c r="B9" s="61"/>
      <c r="C9" s="65"/>
      <c r="D9" s="65"/>
      <c r="E9" s="139"/>
      <c r="F9" s="65"/>
    </row>
    <row r="10" spans="1:8" s="50" customFormat="1" x14ac:dyDescent="0.2">
      <c r="B10" s="63"/>
      <c r="C10" s="138"/>
      <c r="D10" s="65"/>
      <c r="E10" s="139"/>
      <c r="F10" s="65"/>
    </row>
    <row r="11" spans="1:8" s="50" customFormat="1" x14ac:dyDescent="0.2">
      <c r="A11" s="51"/>
      <c r="B11" s="51"/>
      <c r="C11" s="140"/>
      <c r="D11" s="65"/>
      <c r="E11" s="139"/>
      <c r="F11" s="65"/>
    </row>
    <row r="12" spans="1:8" s="50" customFormat="1" x14ac:dyDescent="0.2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workbookViewId="0">
      <selection activeCell="F23" sqref="F23"/>
    </sheetView>
  </sheetViews>
  <sheetFormatPr defaultRowHeight="12" x14ac:dyDescent="0.2"/>
  <cols>
    <col min="1" max="1" width="9.140625" style="142"/>
    <col min="2" max="2" width="11" style="142" customWidth="1"/>
    <col min="3" max="16384" width="9.140625" style="142"/>
  </cols>
  <sheetData>
    <row r="3" spans="1:7" ht="132" x14ac:dyDescent="0.2">
      <c r="A3" s="188"/>
      <c r="B3" s="142" t="s">
        <v>129</v>
      </c>
      <c r="C3" s="91" t="s">
        <v>195</v>
      </c>
      <c r="D3" s="66" t="s">
        <v>203</v>
      </c>
      <c r="E3" s="66"/>
    </row>
    <row r="4" spans="1:7" x14ac:dyDescent="0.2">
      <c r="A4" s="142">
        <v>2000</v>
      </c>
      <c r="B4" s="55">
        <v>3.9668184690796648</v>
      </c>
      <c r="C4" s="152">
        <v>7</v>
      </c>
      <c r="D4" s="209">
        <v>1.9</v>
      </c>
      <c r="E4" s="153">
        <f t="shared" ref="E4:E23" si="0">ROUND(B4,1)</f>
        <v>4</v>
      </c>
      <c r="F4" s="152">
        <f>ROUND(C4,1)</f>
        <v>7</v>
      </c>
      <c r="G4" s="142">
        <v>1.9</v>
      </c>
    </row>
    <row r="5" spans="1:7" x14ac:dyDescent="0.2">
      <c r="A5" s="142">
        <v>2001</v>
      </c>
      <c r="B5" s="55">
        <v>4.277354458917932</v>
      </c>
      <c r="C5" s="152">
        <f>+B5/B4*100-100</f>
        <v>7.8283388125475142</v>
      </c>
      <c r="D5" s="209">
        <f>C5-C4</f>
        <v>0.82833881254751418</v>
      </c>
      <c r="E5" s="153">
        <f t="shared" si="0"/>
        <v>4.3</v>
      </c>
      <c r="F5" s="152">
        <f t="shared" ref="F5:F23" si="1">ROUND(C5,1)</f>
        <v>7.8</v>
      </c>
      <c r="G5" s="55">
        <f t="shared" ref="G5:G23" si="2">+F5-F4</f>
        <v>0.79999999999999982</v>
      </c>
    </row>
    <row r="6" spans="1:7" x14ac:dyDescent="0.2">
      <c r="A6" s="142">
        <v>2002</v>
      </c>
      <c r="B6" s="153">
        <v>4.8348024308499324</v>
      </c>
      <c r="C6" s="152">
        <v>13.030000000000001</v>
      </c>
      <c r="D6" s="209">
        <f t="shared" ref="D6:D23" si="3">C6-C5</f>
        <v>5.201661187452487</v>
      </c>
      <c r="E6" s="153">
        <f t="shared" si="0"/>
        <v>4.8</v>
      </c>
      <c r="F6" s="152">
        <f t="shared" si="1"/>
        <v>13</v>
      </c>
      <c r="G6" s="55">
        <f t="shared" si="2"/>
        <v>5.2</v>
      </c>
    </row>
    <row r="7" spans="1:7" x14ac:dyDescent="0.2">
      <c r="A7" s="142">
        <v>2003</v>
      </c>
      <c r="B7" s="153">
        <v>5.2750169296552984</v>
      </c>
      <c r="C7" s="152">
        <v>9.11</v>
      </c>
      <c r="D7" s="209">
        <f t="shared" si="3"/>
        <v>-3.9200000000000017</v>
      </c>
      <c r="E7" s="153">
        <f t="shared" si="0"/>
        <v>5.3</v>
      </c>
      <c r="F7" s="152">
        <f t="shared" si="1"/>
        <v>9.1</v>
      </c>
      <c r="G7" s="55">
        <f t="shared" si="2"/>
        <v>-3.9000000000000004</v>
      </c>
    </row>
    <row r="8" spans="1:7" x14ac:dyDescent="0.2">
      <c r="A8" s="142">
        <v>2004</v>
      </c>
      <c r="B8" s="153">
        <v>5.567838403339608</v>
      </c>
      <c r="C8" s="152">
        <v>5.6</v>
      </c>
      <c r="D8" s="209">
        <f>C8-C7</f>
        <v>-3.51</v>
      </c>
      <c r="E8" s="153">
        <f t="shared" si="0"/>
        <v>5.6</v>
      </c>
      <c r="F8" s="152">
        <f t="shared" si="1"/>
        <v>5.6</v>
      </c>
      <c r="G8" s="55">
        <f t="shared" si="2"/>
        <v>-3.5</v>
      </c>
    </row>
    <row r="9" spans="1:7" x14ac:dyDescent="0.2">
      <c r="A9" s="142">
        <v>2005</v>
      </c>
      <c r="B9" s="153">
        <v>5.8242632678879467</v>
      </c>
      <c r="C9" s="152">
        <v>4.6100000000000003</v>
      </c>
      <c r="D9" s="209">
        <f t="shared" si="3"/>
        <v>-0.98999999999999932</v>
      </c>
      <c r="E9" s="153">
        <f t="shared" si="0"/>
        <v>5.8</v>
      </c>
      <c r="F9" s="152">
        <f t="shared" si="1"/>
        <v>4.5999999999999996</v>
      </c>
      <c r="G9" s="55">
        <f t="shared" si="2"/>
        <v>-1</v>
      </c>
    </row>
    <row r="10" spans="1:7" x14ac:dyDescent="0.2">
      <c r="A10" s="142">
        <v>2006</v>
      </c>
      <c r="B10" s="153">
        <v>6.2699633014274152</v>
      </c>
      <c r="C10" s="152">
        <v>7.7</v>
      </c>
      <c r="D10" s="209">
        <f>C10-C9</f>
        <v>3.09</v>
      </c>
      <c r="E10" s="153">
        <f t="shared" si="0"/>
        <v>6.3</v>
      </c>
      <c r="F10" s="152">
        <f t="shared" si="1"/>
        <v>7.7</v>
      </c>
      <c r="G10" s="55">
        <f t="shared" si="2"/>
        <v>3.1000000000000005</v>
      </c>
    </row>
    <row r="11" spans="1:7" x14ac:dyDescent="0.2">
      <c r="A11" s="142">
        <v>2007</v>
      </c>
      <c r="B11" s="153">
        <v>6.8829009225177824</v>
      </c>
      <c r="C11" s="152">
        <v>9.7800000000000011</v>
      </c>
      <c r="D11" s="209">
        <f t="shared" si="3"/>
        <v>2.080000000000001</v>
      </c>
      <c r="E11" s="153">
        <f t="shared" si="0"/>
        <v>6.9</v>
      </c>
      <c r="F11" s="152">
        <f t="shared" si="1"/>
        <v>9.8000000000000007</v>
      </c>
      <c r="G11" s="55">
        <f t="shared" si="2"/>
        <v>2.1000000000000005</v>
      </c>
    </row>
    <row r="12" spans="1:7" x14ac:dyDescent="0.2">
      <c r="A12" s="142">
        <v>2008</v>
      </c>
      <c r="B12" s="153">
        <v>7.4366646897610122</v>
      </c>
      <c r="C12" s="152">
        <v>8.0499999999999972</v>
      </c>
      <c r="D12" s="209">
        <f>C12-C11</f>
        <v>-1.730000000000004</v>
      </c>
      <c r="E12" s="153">
        <f t="shared" si="0"/>
        <v>7.4</v>
      </c>
      <c r="F12" s="152">
        <f t="shared" si="1"/>
        <v>8.1</v>
      </c>
      <c r="G12" s="55">
        <f t="shared" si="2"/>
        <v>-1.7000000000000011</v>
      </c>
    </row>
    <row r="13" spans="1:7" x14ac:dyDescent="0.2">
      <c r="A13" s="142">
        <v>2009</v>
      </c>
      <c r="B13" s="153">
        <v>7.7959128049288982</v>
      </c>
      <c r="C13" s="152">
        <v>4.8299999999999983</v>
      </c>
      <c r="D13" s="209">
        <f t="shared" si="3"/>
        <v>-3.2199999999999989</v>
      </c>
      <c r="E13" s="153">
        <f t="shared" si="0"/>
        <v>7.8</v>
      </c>
      <c r="F13" s="152">
        <f t="shared" si="1"/>
        <v>4.8</v>
      </c>
      <c r="G13" s="55">
        <f t="shared" si="2"/>
        <v>-3.3</v>
      </c>
    </row>
    <row r="14" spans="1:7" x14ac:dyDescent="0.2">
      <c r="A14" s="142">
        <v>2010</v>
      </c>
      <c r="B14" s="153">
        <v>7.8588687691168388</v>
      </c>
      <c r="C14" s="152">
        <v>0.79999999999999716</v>
      </c>
      <c r="D14" s="209">
        <f>C14-C13</f>
        <v>-4.0300000000000011</v>
      </c>
      <c r="E14" s="153">
        <f t="shared" si="0"/>
        <v>7.9</v>
      </c>
      <c r="F14" s="152">
        <f t="shared" si="1"/>
        <v>0.8</v>
      </c>
      <c r="G14" s="55">
        <f t="shared" si="2"/>
        <v>-4</v>
      </c>
    </row>
    <row r="15" spans="1:7" x14ac:dyDescent="0.2">
      <c r="A15" s="142">
        <v>2011</v>
      </c>
      <c r="B15" s="59">
        <v>8.1982720255516721</v>
      </c>
      <c r="C15" s="94">
        <f>+B15/B14*100-100</f>
        <v>4.3187291505438168</v>
      </c>
      <c r="D15" s="209">
        <f t="shared" si="3"/>
        <v>3.5187291505438196</v>
      </c>
      <c r="E15" s="153">
        <f t="shared" si="0"/>
        <v>8.1999999999999993</v>
      </c>
      <c r="F15" s="152">
        <f t="shared" si="1"/>
        <v>4.3</v>
      </c>
      <c r="G15" s="55">
        <f t="shared" si="2"/>
        <v>3.5</v>
      </c>
    </row>
    <row r="16" spans="1:7" x14ac:dyDescent="0.2">
      <c r="A16" s="142">
        <v>2012</v>
      </c>
      <c r="B16" s="113">
        <v>8.5323073760696051</v>
      </c>
      <c r="C16" s="94">
        <f>+B16/B15*100-100</f>
        <v>4.0744604408933895</v>
      </c>
      <c r="D16" s="209">
        <f>C16-C15</f>
        <v>-0.24426870965042724</v>
      </c>
      <c r="E16" s="153">
        <f t="shared" si="0"/>
        <v>8.5</v>
      </c>
      <c r="F16" s="152">
        <f t="shared" si="1"/>
        <v>4.0999999999999996</v>
      </c>
      <c r="G16" s="55">
        <f t="shared" si="2"/>
        <v>-0.20000000000000018</v>
      </c>
    </row>
    <row r="17" spans="1:7" x14ac:dyDescent="0.2">
      <c r="A17" s="155">
        <v>2013</v>
      </c>
      <c r="B17" s="59">
        <v>8.8248217942013643</v>
      </c>
      <c r="C17" s="94">
        <f>+B17/B16*100-100</f>
        <v>3.4283155216860592</v>
      </c>
      <c r="D17" s="209">
        <f>C17-C16-0.01</f>
        <v>-0.65614491920733031</v>
      </c>
      <c r="E17" s="153">
        <f t="shared" si="0"/>
        <v>8.8000000000000007</v>
      </c>
      <c r="F17" s="152">
        <f t="shared" si="1"/>
        <v>3.4</v>
      </c>
      <c r="G17" s="55">
        <f t="shared" si="2"/>
        <v>-0.69999999999999973</v>
      </c>
    </row>
    <row r="18" spans="1:7" x14ac:dyDescent="0.2">
      <c r="A18" s="154">
        <v>2014</v>
      </c>
      <c r="B18" s="115">
        <v>9.2156093155217444</v>
      </c>
      <c r="C18" s="156">
        <v>4.4000000000000004</v>
      </c>
      <c r="D18" s="209">
        <f>C18-C17</f>
        <v>0.97168447831394111</v>
      </c>
      <c r="E18" s="153">
        <f t="shared" si="0"/>
        <v>9.1999999999999993</v>
      </c>
      <c r="F18" s="152">
        <f t="shared" si="1"/>
        <v>4.4000000000000004</v>
      </c>
      <c r="G18" s="55">
        <f t="shared" si="2"/>
        <v>1.0000000000000004</v>
      </c>
    </row>
    <row r="19" spans="1:7" x14ac:dyDescent="0.2">
      <c r="A19" s="154">
        <v>2015</v>
      </c>
      <c r="B19" s="114">
        <v>9.4614999749808071</v>
      </c>
      <c r="C19" s="152">
        <f>B19/B18*100-100</f>
        <v>2.6681975227065209</v>
      </c>
      <c r="D19" s="209">
        <f t="shared" si="3"/>
        <v>-1.7318024772934795</v>
      </c>
      <c r="E19" s="153">
        <f t="shared" si="0"/>
        <v>9.5</v>
      </c>
      <c r="F19" s="152">
        <f t="shared" si="1"/>
        <v>2.7</v>
      </c>
      <c r="G19" s="55">
        <f t="shared" si="2"/>
        <v>-1.7000000000000002</v>
      </c>
    </row>
    <row r="20" spans="1:7" x14ac:dyDescent="0.2">
      <c r="A20" s="62">
        <v>2016</v>
      </c>
      <c r="B20" s="114">
        <v>9.91</v>
      </c>
      <c r="C20" s="152">
        <f>B20/B19*100-100</f>
        <v>4.7402634487678341</v>
      </c>
      <c r="D20" s="209">
        <f>C20-C19</f>
        <v>2.0720659260613132</v>
      </c>
      <c r="E20" s="153">
        <f t="shared" si="0"/>
        <v>9.9</v>
      </c>
      <c r="F20" s="152">
        <f t="shared" si="1"/>
        <v>4.7</v>
      </c>
      <c r="G20" s="55">
        <f t="shared" si="2"/>
        <v>2</v>
      </c>
    </row>
    <row r="21" spans="1:7" x14ac:dyDescent="0.2">
      <c r="A21" s="62">
        <v>2017</v>
      </c>
      <c r="B21" s="114">
        <v>10.672480183754708</v>
      </c>
      <c r="C21" s="152">
        <f>B21/B20*100-100</f>
        <v>7.6940482719950296</v>
      </c>
      <c r="D21" s="209">
        <f t="shared" si="3"/>
        <v>2.9537848232271955</v>
      </c>
      <c r="E21" s="153">
        <f t="shared" si="0"/>
        <v>10.7</v>
      </c>
      <c r="F21" s="152">
        <f t="shared" si="1"/>
        <v>7.7</v>
      </c>
      <c r="G21" s="55">
        <f t="shared" si="2"/>
        <v>3</v>
      </c>
    </row>
    <row r="22" spans="1:7" x14ac:dyDescent="0.2">
      <c r="A22" s="62">
        <v>2018</v>
      </c>
      <c r="B22" s="55">
        <v>11.403958426507099</v>
      </c>
      <c r="C22" s="152">
        <f>B22/B21*100-100+0.01</f>
        <v>6.8638730469213929</v>
      </c>
      <c r="D22" s="209">
        <f t="shared" si="3"/>
        <v>-0.83017522507363672</v>
      </c>
      <c r="E22" s="153">
        <f t="shared" si="0"/>
        <v>11.4</v>
      </c>
      <c r="F22" s="152">
        <f t="shared" si="1"/>
        <v>6.9</v>
      </c>
      <c r="G22" s="55">
        <f t="shared" si="2"/>
        <v>-0.79999999999999982</v>
      </c>
    </row>
    <row r="23" spans="1:7" x14ac:dyDescent="0.2">
      <c r="A23" s="62">
        <v>2019</v>
      </c>
      <c r="B23" s="55">
        <v>12.1731887489399</v>
      </c>
      <c r="C23" s="152">
        <f>B23/B22*100-100+0.01</f>
        <v>6.7552922368150607</v>
      </c>
      <c r="D23" s="209">
        <f t="shared" si="3"/>
        <v>-0.10858081010633214</v>
      </c>
      <c r="E23" s="153">
        <f t="shared" si="0"/>
        <v>12.2</v>
      </c>
      <c r="F23" s="152">
        <f t="shared" si="1"/>
        <v>6.8</v>
      </c>
      <c r="G23" s="55">
        <f t="shared" si="2"/>
        <v>-0.10000000000000053</v>
      </c>
    </row>
    <row r="25" spans="1:7" x14ac:dyDescent="0.2">
      <c r="D25" s="209"/>
    </row>
    <row r="27" spans="1:7" x14ac:dyDescent="0.2">
      <c r="D27" s="148"/>
    </row>
    <row r="28" spans="1:7" x14ac:dyDescent="0.2">
      <c r="D28" s="148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workbookViewId="0">
      <selection activeCell="H22" sqref="H22"/>
    </sheetView>
  </sheetViews>
  <sheetFormatPr defaultRowHeight="12" x14ac:dyDescent="0.2"/>
  <cols>
    <col min="1" max="16384" width="9.140625" style="142"/>
  </cols>
  <sheetData>
    <row r="3" spans="1:8" ht="72" x14ac:dyDescent="0.2">
      <c r="A3" s="241"/>
      <c r="B3" s="242"/>
      <c r="C3" s="216" t="s">
        <v>206</v>
      </c>
      <c r="D3" s="216" t="s">
        <v>209</v>
      </c>
      <c r="E3" s="91" t="s">
        <v>195</v>
      </c>
      <c r="F3" s="223" t="s">
        <v>208</v>
      </c>
    </row>
    <row r="4" spans="1:8" ht="12" customHeight="1" x14ac:dyDescent="0.2">
      <c r="A4" s="157" t="s">
        <v>1</v>
      </c>
      <c r="B4" s="157"/>
      <c r="C4" s="163">
        <v>8.7466385365744905</v>
      </c>
      <c r="D4" s="163">
        <v>9.4800550758356295</v>
      </c>
      <c r="E4" s="107">
        <f>D4/C4-1</f>
        <v>8.3851245960870902E-2</v>
      </c>
      <c r="F4" s="224">
        <v>12.17</v>
      </c>
      <c r="H4" s="148">
        <f>D4/C4*100</f>
        <v>108.3851245960871</v>
      </c>
    </row>
    <row r="5" spans="1:8" x14ac:dyDescent="0.2">
      <c r="A5" s="158" t="s">
        <v>52</v>
      </c>
      <c r="B5" s="158"/>
      <c r="C5" s="163">
        <v>12.9605998854958</v>
      </c>
      <c r="D5" s="163">
        <v>13.324280045193699</v>
      </c>
      <c r="E5" s="107">
        <f t="shared" ref="E5:E22" si="0">D5/C5-1</f>
        <v>2.806044187081902E-2</v>
      </c>
      <c r="F5" s="224">
        <v>12.17</v>
      </c>
      <c r="H5" s="148">
        <f t="shared" ref="H5:H22" si="1">D5/C5*100</f>
        <v>102.80604418708191</v>
      </c>
    </row>
    <row r="6" spans="1:8" x14ac:dyDescent="0.2">
      <c r="A6" s="103" t="s">
        <v>2</v>
      </c>
      <c r="B6" s="103"/>
      <c r="C6" s="163">
        <v>11.9275296749652</v>
      </c>
      <c r="D6" s="163">
        <v>12.490178505988601</v>
      </c>
      <c r="E6" s="107">
        <f t="shared" si="0"/>
        <v>4.7172285155102189E-2</v>
      </c>
      <c r="F6" s="224">
        <v>12.17</v>
      </c>
      <c r="H6" s="148">
        <f t="shared" si="1"/>
        <v>104.71722851551021</v>
      </c>
    </row>
    <row r="7" spans="1:8" ht="15" customHeight="1" x14ac:dyDescent="0.2">
      <c r="A7" s="158" t="s">
        <v>3</v>
      </c>
      <c r="B7" s="104"/>
      <c r="C7" s="163">
        <v>18.0766218807324</v>
      </c>
      <c r="D7" s="163">
        <v>19.000808326265801</v>
      </c>
      <c r="E7" s="107">
        <f t="shared" si="0"/>
        <v>5.1126059483408204E-2</v>
      </c>
      <c r="F7" s="224">
        <v>12.17</v>
      </c>
      <c r="H7" s="148">
        <f t="shared" si="1"/>
        <v>105.11260594834081</v>
      </c>
    </row>
    <row r="8" spans="1:8" x14ac:dyDescent="0.2">
      <c r="A8" s="103" t="s">
        <v>4</v>
      </c>
      <c r="B8" s="105"/>
      <c r="C8" s="163">
        <v>10.268582266353301</v>
      </c>
      <c r="D8" s="163">
        <v>10.641492429759399</v>
      </c>
      <c r="E8" s="107">
        <f t="shared" si="0"/>
        <v>3.6315642581741692E-2</v>
      </c>
      <c r="F8" s="224">
        <v>12.17</v>
      </c>
      <c r="H8" s="148">
        <f t="shared" si="1"/>
        <v>103.63156425817417</v>
      </c>
    </row>
    <row r="9" spans="1:8" x14ac:dyDescent="0.2">
      <c r="A9" s="158" t="s">
        <v>5</v>
      </c>
      <c r="B9" s="103"/>
      <c r="C9" s="163">
        <v>9.8553589729945799</v>
      </c>
      <c r="D9" s="163">
        <v>10.456125514508701</v>
      </c>
      <c r="E9" s="107">
        <f t="shared" si="0"/>
        <v>6.0958362162182755E-2</v>
      </c>
      <c r="F9" s="224">
        <v>12.17</v>
      </c>
      <c r="H9" s="148">
        <f t="shared" si="1"/>
        <v>106.09583621621827</v>
      </c>
    </row>
    <row r="10" spans="1:8" x14ac:dyDescent="0.2">
      <c r="A10" s="103" t="s">
        <v>6</v>
      </c>
      <c r="B10" s="104"/>
      <c r="C10" s="163">
        <v>10.6877245495414</v>
      </c>
      <c r="D10" s="163">
        <v>11.326467295521301</v>
      </c>
      <c r="E10" s="107">
        <f t="shared" si="0"/>
        <v>5.9764147458993833E-2</v>
      </c>
      <c r="F10" s="224">
        <v>12.17</v>
      </c>
      <c r="H10" s="148">
        <f t="shared" si="1"/>
        <v>105.97641474589938</v>
      </c>
    </row>
    <row r="11" spans="1:8" x14ac:dyDescent="0.2">
      <c r="A11" s="103" t="s">
        <v>7</v>
      </c>
      <c r="B11" s="103"/>
      <c r="C11" s="163">
        <v>10.0331599686339</v>
      </c>
      <c r="D11" s="163">
        <v>10.7058714059912</v>
      </c>
      <c r="E11" s="107">
        <f t="shared" si="0"/>
        <v>6.704881009177166E-2</v>
      </c>
      <c r="F11" s="224">
        <v>12.17</v>
      </c>
      <c r="H11" s="148">
        <f t="shared" si="1"/>
        <v>106.70488100917717</v>
      </c>
    </row>
    <row r="12" spans="1:8" x14ac:dyDescent="0.2">
      <c r="A12" s="158" t="s">
        <v>10</v>
      </c>
      <c r="B12" s="158"/>
      <c r="C12" s="163">
        <v>6.7296987432410198</v>
      </c>
      <c r="D12" s="163">
        <v>7.3483616607410998</v>
      </c>
      <c r="E12" s="107">
        <f t="shared" si="0"/>
        <v>9.193025439978797E-2</v>
      </c>
      <c r="F12" s="224">
        <v>12.17</v>
      </c>
      <c r="H12" s="148">
        <f t="shared" si="1"/>
        <v>109.1930254399788</v>
      </c>
    </row>
    <row r="13" spans="1:8" x14ac:dyDescent="0.2">
      <c r="A13" s="155" t="s">
        <v>11</v>
      </c>
      <c r="B13" s="105"/>
      <c r="C13" s="163">
        <v>19.2261969988839</v>
      </c>
      <c r="D13" s="163">
        <v>19.955892752449301</v>
      </c>
      <c r="E13" s="107">
        <f t="shared" si="0"/>
        <v>3.7953202789285934E-2</v>
      </c>
      <c r="F13" s="224">
        <v>12.17</v>
      </c>
      <c r="H13" s="148">
        <f t="shared" si="1"/>
        <v>103.7953202789286</v>
      </c>
    </row>
    <row r="14" spans="1:8" x14ac:dyDescent="0.2">
      <c r="A14" s="103" t="s">
        <v>12</v>
      </c>
      <c r="B14" s="103"/>
      <c r="C14" s="163">
        <v>19.789512496002502</v>
      </c>
      <c r="D14" s="163">
        <v>20.840285185528298</v>
      </c>
      <c r="E14" s="107">
        <f t="shared" si="0"/>
        <v>5.309745198311755E-2</v>
      </c>
      <c r="F14" s="224">
        <v>12.17</v>
      </c>
      <c r="H14" s="148">
        <f t="shared" si="1"/>
        <v>105.30974519831176</v>
      </c>
    </row>
    <row r="15" spans="1:8" x14ac:dyDescent="0.2">
      <c r="A15" s="104" t="s">
        <v>13</v>
      </c>
      <c r="B15" s="159"/>
      <c r="C15" s="163">
        <v>11.1117313491182</v>
      </c>
      <c r="D15" s="163">
        <v>11.315181367883</v>
      </c>
      <c r="E15" s="107">
        <f t="shared" si="0"/>
        <v>1.8309479627667935E-2</v>
      </c>
      <c r="F15" s="224">
        <v>12.17</v>
      </c>
      <c r="H15" s="148">
        <f t="shared" si="1"/>
        <v>101.8309479627668</v>
      </c>
    </row>
    <row r="16" spans="1:8" x14ac:dyDescent="0.2">
      <c r="A16" s="158" t="s">
        <v>14</v>
      </c>
      <c r="B16" s="158"/>
      <c r="C16" s="163">
        <v>13.783693099244999</v>
      </c>
      <c r="D16" s="163">
        <v>14.605566410090701</v>
      </c>
      <c r="E16" s="107">
        <f t="shared" si="0"/>
        <v>5.9626495230854948E-2</v>
      </c>
      <c r="F16" s="224">
        <v>12.17</v>
      </c>
      <c r="H16" s="148">
        <f t="shared" si="1"/>
        <v>105.96264952308549</v>
      </c>
    </row>
    <row r="17" spans="1:8" x14ac:dyDescent="0.2">
      <c r="A17" s="155" t="s">
        <v>15</v>
      </c>
      <c r="B17" s="105"/>
      <c r="C17" s="163">
        <v>8.1299329199082297</v>
      </c>
      <c r="D17" s="163">
        <v>9.0723573022863402</v>
      </c>
      <c r="E17" s="107">
        <f t="shared" si="0"/>
        <v>0.11592031467693209</v>
      </c>
      <c r="F17" s="224">
        <v>12.17</v>
      </c>
      <c r="H17" s="148">
        <f t="shared" si="1"/>
        <v>111.5920314676932</v>
      </c>
    </row>
    <row r="18" spans="1:8" x14ac:dyDescent="0.2">
      <c r="A18" s="103" t="s">
        <v>16</v>
      </c>
      <c r="B18" s="103"/>
      <c r="C18" s="163">
        <v>11.7279458635696</v>
      </c>
      <c r="D18" s="163">
        <v>13.1396648479255</v>
      </c>
      <c r="E18" s="107">
        <f t="shared" si="0"/>
        <v>0.12037222892894728</v>
      </c>
      <c r="F18" s="224">
        <v>12.17</v>
      </c>
      <c r="H18" s="148">
        <f t="shared" si="1"/>
        <v>112.03722289289473</v>
      </c>
    </row>
    <row r="19" spans="1:8" x14ac:dyDescent="0.2">
      <c r="A19" s="158" t="s">
        <v>53</v>
      </c>
      <c r="B19" s="158"/>
      <c r="C19" s="163">
        <v>11.039709251208199</v>
      </c>
      <c r="D19" s="163">
        <v>12.4875855674803</v>
      </c>
      <c r="E19" s="107">
        <f t="shared" si="0"/>
        <v>0.13115167105634096</v>
      </c>
      <c r="F19" s="224">
        <v>12.17</v>
      </c>
      <c r="H19" s="148">
        <f t="shared" si="1"/>
        <v>113.1151671056341</v>
      </c>
    </row>
    <row r="20" spans="1:8" x14ac:dyDescent="0.2">
      <c r="A20" s="103" t="s">
        <v>54</v>
      </c>
      <c r="B20" s="103"/>
      <c r="C20" s="163">
        <v>11.3524909394782</v>
      </c>
      <c r="D20" s="163">
        <v>12.3432701986289</v>
      </c>
      <c r="E20" s="107">
        <f t="shared" si="0"/>
        <v>8.7274173080841067E-2</v>
      </c>
      <c r="F20" s="224">
        <v>12.17</v>
      </c>
      <c r="H20" s="148">
        <f t="shared" si="1"/>
        <v>108.72741730808411</v>
      </c>
    </row>
    <row r="21" spans="1:8" x14ac:dyDescent="0.2">
      <c r="A21" s="162" t="s">
        <v>55</v>
      </c>
      <c r="B21" s="160"/>
      <c r="C21" s="163">
        <v>9.2087793216768699</v>
      </c>
      <c r="D21" s="163">
        <v>10.1994706061126</v>
      </c>
      <c r="E21" s="107">
        <f t="shared" si="0"/>
        <v>0.10758117333789374</v>
      </c>
      <c r="F21" s="224">
        <v>12.17</v>
      </c>
      <c r="H21" s="148">
        <f t="shared" si="1"/>
        <v>110.75811733378937</v>
      </c>
    </row>
    <row r="22" spans="1:8" ht="12.75" thickBot="1" x14ac:dyDescent="0.25">
      <c r="A22" s="161" t="s">
        <v>56</v>
      </c>
      <c r="B22" s="161"/>
      <c r="C22" s="163">
        <v>7.3016525388801599</v>
      </c>
      <c r="D22" s="163">
        <v>8.2623996076989492</v>
      </c>
      <c r="E22" s="164">
        <f t="shared" si="0"/>
        <v>0.13157940119760037</v>
      </c>
      <c r="F22" s="224">
        <v>12.17</v>
      </c>
      <c r="H22" s="148">
        <f t="shared" si="1"/>
        <v>113.15794011976004</v>
      </c>
    </row>
  </sheetData>
  <mergeCells count="1">
    <mergeCell ref="A3:B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Y45"/>
  <sheetViews>
    <sheetView topLeftCell="D1" workbookViewId="0">
      <selection activeCell="R2" sqref="R2:T13"/>
    </sheetView>
  </sheetViews>
  <sheetFormatPr defaultRowHeight="12.75" x14ac:dyDescent="0.2"/>
  <cols>
    <col min="18" max="18" width="38.85546875" bestFit="1" customWidth="1"/>
    <col min="24" max="24" width="14.85546875" customWidth="1"/>
    <col min="274" max="274" width="38.85546875" bestFit="1" customWidth="1"/>
    <col min="530" max="530" width="38.85546875" bestFit="1" customWidth="1"/>
    <col min="786" max="786" width="38.85546875" bestFit="1" customWidth="1"/>
    <col min="1042" max="1042" width="38.85546875" bestFit="1" customWidth="1"/>
    <col min="1298" max="1298" width="38.85546875" bestFit="1" customWidth="1"/>
    <col min="1554" max="1554" width="38.85546875" bestFit="1" customWidth="1"/>
    <col min="1810" max="1810" width="38.85546875" bestFit="1" customWidth="1"/>
    <col min="2066" max="2066" width="38.85546875" bestFit="1" customWidth="1"/>
    <col min="2322" max="2322" width="38.85546875" bestFit="1" customWidth="1"/>
    <col min="2578" max="2578" width="38.85546875" bestFit="1" customWidth="1"/>
    <col min="2834" max="2834" width="38.85546875" bestFit="1" customWidth="1"/>
    <col min="3090" max="3090" width="38.85546875" bestFit="1" customWidth="1"/>
    <col min="3346" max="3346" width="38.85546875" bestFit="1" customWidth="1"/>
    <col min="3602" max="3602" width="38.85546875" bestFit="1" customWidth="1"/>
    <col min="3858" max="3858" width="38.85546875" bestFit="1" customWidth="1"/>
    <col min="4114" max="4114" width="38.85546875" bestFit="1" customWidth="1"/>
    <col min="4370" max="4370" width="38.85546875" bestFit="1" customWidth="1"/>
    <col min="4626" max="4626" width="38.85546875" bestFit="1" customWidth="1"/>
    <col min="4882" max="4882" width="38.85546875" bestFit="1" customWidth="1"/>
    <col min="5138" max="5138" width="38.85546875" bestFit="1" customWidth="1"/>
    <col min="5394" max="5394" width="38.85546875" bestFit="1" customWidth="1"/>
    <col min="5650" max="5650" width="38.85546875" bestFit="1" customWidth="1"/>
    <col min="5906" max="5906" width="38.85546875" bestFit="1" customWidth="1"/>
    <col min="6162" max="6162" width="38.85546875" bestFit="1" customWidth="1"/>
    <col min="6418" max="6418" width="38.85546875" bestFit="1" customWidth="1"/>
    <col min="6674" max="6674" width="38.85546875" bestFit="1" customWidth="1"/>
    <col min="6930" max="6930" width="38.85546875" bestFit="1" customWidth="1"/>
    <col min="7186" max="7186" width="38.85546875" bestFit="1" customWidth="1"/>
    <col min="7442" max="7442" width="38.85546875" bestFit="1" customWidth="1"/>
    <col min="7698" max="7698" width="38.85546875" bestFit="1" customWidth="1"/>
    <col min="7954" max="7954" width="38.85546875" bestFit="1" customWidth="1"/>
    <col min="8210" max="8210" width="38.85546875" bestFit="1" customWidth="1"/>
    <col min="8466" max="8466" width="38.85546875" bestFit="1" customWidth="1"/>
    <col min="8722" max="8722" width="38.85546875" bestFit="1" customWidth="1"/>
    <col min="8978" max="8978" width="38.85546875" bestFit="1" customWidth="1"/>
    <col min="9234" max="9234" width="38.85546875" bestFit="1" customWidth="1"/>
    <col min="9490" max="9490" width="38.85546875" bestFit="1" customWidth="1"/>
    <col min="9746" max="9746" width="38.85546875" bestFit="1" customWidth="1"/>
    <col min="10002" max="10002" width="38.85546875" bestFit="1" customWidth="1"/>
    <col min="10258" max="10258" width="38.85546875" bestFit="1" customWidth="1"/>
    <col min="10514" max="10514" width="38.85546875" bestFit="1" customWidth="1"/>
    <col min="10770" max="10770" width="38.85546875" bestFit="1" customWidth="1"/>
    <col min="11026" max="11026" width="38.85546875" bestFit="1" customWidth="1"/>
    <col min="11282" max="11282" width="38.85546875" bestFit="1" customWidth="1"/>
    <col min="11538" max="11538" width="38.85546875" bestFit="1" customWidth="1"/>
    <col min="11794" max="11794" width="38.85546875" bestFit="1" customWidth="1"/>
    <col min="12050" max="12050" width="38.85546875" bestFit="1" customWidth="1"/>
    <col min="12306" max="12306" width="38.85546875" bestFit="1" customWidth="1"/>
    <col min="12562" max="12562" width="38.85546875" bestFit="1" customWidth="1"/>
    <col min="12818" max="12818" width="38.85546875" bestFit="1" customWidth="1"/>
    <col min="13074" max="13074" width="38.85546875" bestFit="1" customWidth="1"/>
    <col min="13330" max="13330" width="38.85546875" bestFit="1" customWidth="1"/>
    <col min="13586" max="13586" width="38.85546875" bestFit="1" customWidth="1"/>
    <col min="13842" max="13842" width="38.85546875" bestFit="1" customWidth="1"/>
    <col min="14098" max="14098" width="38.85546875" bestFit="1" customWidth="1"/>
    <col min="14354" max="14354" width="38.85546875" bestFit="1" customWidth="1"/>
    <col min="14610" max="14610" width="38.85546875" bestFit="1" customWidth="1"/>
    <col min="14866" max="14866" width="38.85546875" bestFit="1" customWidth="1"/>
    <col min="15122" max="15122" width="38.85546875" bestFit="1" customWidth="1"/>
    <col min="15378" max="15378" width="38.85546875" bestFit="1" customWidth="1"/>
    <col min="15634" max="15634" width="38.85546875" bestFit="1" customWidth="1"/>
    <col min="15890" max="15890" width="38.85546875" bestFit="1" customWidth="1"/>
    <col min="16146" max="16146" width="38.85546875" bestFit="1" customWidth="1"/>
  </cols>
  <sheetData>
    <row r="2" spans="18:25" x14ac:dyDescent="0.2">
      <c r="R2" s="18"/>
      <c r="S2" s="19"/>
      <c r="T2" s="19"/>
      <c r="X2">
        <v>0.52951268551924802</v>
      </c>
    </row>
    <row r="3" spans="18:25" x14ac:dyDescent="0.2">
      <c r="R3" t="s">
        <v>82</v>
      </c>
      <c r="S3" s="225">
        <v>2.2308480772103629</v>
      </c>
      <c r="T3" s="226">
        <v>2.23</v>
      </c>
      <c r="U3" s="14">
        <f>0.53+0.67+0.71+0.2+0+0.13</f>
        <v>2.2400000000000002</v>
      </c>
      <c r="X3">
        <v>0.66874215052366504</v>
      </c>
    </row>
    <row r="4" spans="18:25" x14ac:dyDescent="0.2">
      <c r="R4" t="s">
        <v>88</v>
      </c>
      <c r="S4" s="226">
        <v>25.0376022997132</v>
      </c>
      <c r="T4" s="225"/>
      <c r="V4">
        <v>1.10291190399471E-2</v>
      </c>
      <c r="X4">
        <v>0</v>
      </c>
    </row>
    <row r="5" spans="18:25" x14ac:dyDescent="0.2">
      <c r="R5" t="s">
        <v>83</v>
      </c>
      <c r="S5" s="225">
        <v>0.6842149043858553</v>
      </c>
      <c r="T5" s="226">
        <f>0.01+0.18+0.34+0.15+0.01</f>
        <v>0.69000000000000006</v>
      </c>
      <c r="U5" s="17"/>
      <c r="V5">
        <v>0.177843903212376</v>
      </c>
      <c r="X5">
        <v>0.70778942165860104</v>
      </c>
      <c r="Y5" s="187">
        <f>+X2+X3+X4+X5+X6+X7+X8</f>
        <v>2.2308480772103629</v>
      </c>
    </row>
    <row r="6" spans="18:25" x14ac:dyDescent="0.2">
      <c r="R6" t="s">
        <v>84</v>
      </c>
      <c r="S6" s="226">
        <v>8.9207842267920299</v>
      </c>
      <c r="T6" s="225"/>
      <c r="V6">
        <v>0.34203449086228199</v>
      </c>
      <c r="W6" s="227">
        <f>V4+V5+V6+V7+V8</f>
        <v>0.6842149043858553</v>
      </c>
      <c r="X6">
        <v>0.195865727044468</v>
      </c>
    </row>
    <row r="7" spans="18:25" x14ac:dyDescent="0.2">
      <c r="S7" s="48"/>
      <c r="T7" s="48"/>
      <c r="V7">
        <v>0.14644351839696099</v>
      </c>
      <c r="X7">
        <v>1.4762250055787901E-3</v>
      </c>
    </row>
    <row r="8" spans="18:25" x14ac:dyDescent="0.2">
      <c r="R8" t="s">
        <v>85</v>
      </c>
      <c r="S8" s="226">
        <v>48.937504159802202</v>
      </c>
      <c r="T8" s="225"/>
      <c r="V8" s="228">
        <v>6.86387287428924E-3</v>
      </c>
      <c r="X8">
        <v>0.127461867458802</v>
      </c>
    </row>
    <row r="9" spans="18:25" x14ac:dyDescent="0.2">
      <c r="R9" t="s">
        <v>77</v>
      </c>
      <c r="S9" s="226">
        <v>7.9303847559218799</v>
      </c>
      <c r="T9" s="225"/>
      <c r="V9" s="227">
        <f>SUM(V4:V8)</f>
        <v>0.6842149043858553</v>
      </c>
      <c r="X9" s="227">
        <f>SUM(X2:X8)</f>
        <v>2.2308480772103629</v>
      </c>
      <c r="Y9" s="227"/>
    </row>
    <row r="10" spans="18:25" x14ac:dyDescent="0.2">
      <c r="R10" t="s">
        <v>86</v>
      </c>
      <c r="S10" s="226">
        <v>3.8877301933756399</v>
      </c>
      <c r="T10" s="225"/>
    </row>
    <row r="11" spans="18:25" x14ac:dyDescent="0.2">
      <c r="R11" t="s">
        <v>87</v>
      </c>
      <c r="S11" s="226">
        <v>2.4556774507681491</v>
      </c>
      <c r="T11" s="225"/>
    </row>
    <row r="12" spans="18:25" x14ac:dyDescent="0.2">
      <c r="S12" s="237">
        <f>+S8+S9+S10+S11</f>
        <v>63.211296559867868</v>
      </c>
      <c r="T12" s="229"/>
      <c r="Y12" s="14"/>
    </row>
    <row r="13" spans="18:25" x14ac:dyDescent="0.2">
      <c r="S13" s="230"/>
    </row>
    <row r="15" spans="18:25" x14ac:dyDescent="0.2">
      <c r="S15" s="48">
        <f>+T3+S4+T5+S6+S12</f>
        <v>100.0896830863731</v>
      </c>
    </row>
    <row r="16" spans="18:25" x14ac:dyDescent="0.2">
      <c r="S16" s="17">
        <f>2.2+25+0.7+8.9+63.2</f>
        <v>100</v>
      </c>
    </row>
    <row r="26" spans="18:18" x14ac:dyDescent="0.2">
      <c r="R26" s="186"/>
    </row>
    <row r="45" spans="5:8" x14ac:dyDescent="0.2">
      <c r="E45" t="s">
        <v>211</v>
      </c>
      <c r="H45" s="14">
        <f>8.9+0.7+25+2.2+63.2</f>
        <v>100</v>
      </c>
    </row>
  </sheetData>
  <pageMargins left="0.85" right="0.27" top="0.59055118110236227" bottom="0.59055118110236227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workbookViewId="0">
      <selection activeCell="A3" sqref="A3"/>
    </sheetView>
  </sheetViews>
  <sheetFormatPr defaultRowHeight="12" x14ac:dyDescent="0.2"/>
  <cols>
    <col min="1" max="1" width="9.140625" style="142"/>
    <col min="2" max="2" width="4.42578125" style="142" customWidth="1"/>
    <col min="3" max="3" width="16" style="142" customWidth="1"/>
    <col min="4" max="4" width="13" style="142" customWidth="1"/>
    <col min="5" max="5" width="12.7109375" style="142" customWidth="1"/>
    <col min="6" max="6" width="11.85546875" style="142" customWidth="1"/>
    <col min="7" max="7" width="10" style="142" customWidth="1"/>
    <col min="8" max="8" width="9.7109375" style="142" customWidth="1"/>
    <col min="9" max="257" width="9.140625" style="142"/>
    <col min="258" max="258" width="4.42578125" style="142" customWidth="1"/>
    <col min="259" max="259" width="16" style="142" customWidth="1"/>
    <col min="260" max="260" width="13" style="142" customWidth="1"/>
    <col min="261" max="261" width="12.7109375" style="142" customWidth="1"/>
    <col min="262" max="262" width="11.85546875" style="142" customWidth="1"/>
    <col min="263" max="263" width="10" style="142" customWidth="1"/>
    <col min="264" max="264" width="9.7109375" style="142" customWidth="1"/>
    <col min="265" max="513" width="9.140625" style="142"/>
    <col min="514" max="514" width="4.42578125" style="142" customWidth="1"/>
    <col min="515" max="515" width="16" style="142" customWidth="1"/>
    <col min="516" max="516" width="13" style="142" customWidth="1"/>
    <col min="517" max="517" width="12.7109375" style="142" customWidth="1"/>
    <col min="518" max="518" width="11.85546875" style="142" customWidth="1"/>
    <col min="519" max="519" width="10" style="142" customWidth="1"/>
    <col min="520" max="520" width="9.7109375" style="142" customWidth="1"/>
    <col min="521" max="769" width="9.140625" style="142"/>
    <col min="770" max="770" width="4.42578125" style="142" customWidth="1"/>
    <col min="771" max="771" width="16" style="142" customWidth="1"/>
    <col min="772" max="772" width="13" style="142" customWidth="1"/>
    <col min="773" max="773" width="12.7109375" style="142" customWidth="1"/>
    <col min="774" max="774" width="11.85546875" style="142" customWidth="1"/>
    <col min="775" max="775" width="10" style="142" customWidth="1"/>
    <col min="776" max="776" width="9.7109375" style="142" customWidth="1"/>
    <col min="777" max="1025" width="9.140625" style="142"/>
    <col min="1026" max="1026" width="4.42578125" style="142" customWidth="1"/>
    <col min="1027" max="1027" width="16" style="142" customWidth="1"/>
    <col min="1028" max="1028" width="13" style="142" customWidth="1"/>
    <col min="1029" max="1029" width="12.7109375" style="142" customWidth="1"/>
    <col min="1030" max="1030" width="11.85546875" style="142" customWidth="1"/>
    <col min="1031" max="1031" width="10" style="142" customWidth="1"/>
    <col min="1032" max="1032" width="9.7109375" style="142" customWidth="1"/>
    <col min="1033" max="1281" width="9.140625" style="142"/>
    <col min="1282" max="1282" width="4.42578125" style="142" customWidth="1"/>
    <col min="1283" max="1283" width="16" style="142" customWidth="1"/>
    <col min="1284" max="1284" width="13" style="142" customWidth="1"/>
    <col min="1285" max="1285" width="12.7109375" style="142" customWidth="1"/>
    <col min="1286" max="1286" width="11.85546875" style="142" customWidth="1"/>
    <col min="1287" max="1287" width="10" style="142" customWidth="1"/>
    <col min="1288" max="1288" width="9.7109375" style="142" customWidth="1"/>
    <col min="1289" max="1537" width="9.140625" style="142"/>
    <col min="1538" max="1538" width="4.42578125" style="142" customWidth="1"/>
    <col min="1539" max="1539" width="16" style="142" customWidth="1"/>
    <col min="1540" max="1540" width="13" style="142" customWidth="1"/>
    <col min="1541" max="1541" width="12.7109375" style="142" customWidth="1"/>
    <col min="1542" max="1542" width="11.85546875" style="142" customWidth="1"/>
    <col min="1543" max="1543" width="10" style="142" customWidth="1"/>
    <col min="1544" max="1544" width="9.7109375" style="142" customWidth="1"/>
    <col min="1545" max="1793" width="9.140625" style="142"/>
    <col min="1794" max="1794" width="4.42578125" style="142" customWidth="1"/>
    <col min="1795" max="1795" width="16" style="142" customWidth="1"/>
    <col min="1796" max="1796" width="13" style="142" customWidth="1"/>
    <col min="1797" max="1797" width="12.7109375" style="142" customWidth="1"/>
    <col min="1798" max="1798" width="11.85546875" style="142" customWidth="1"/>
    <col min="1799" max="1799" width="10" style="142" customWidth="1"/>
    <col min="1800" max="1800" width="9.7109375" style="142" customWidth="1"/>
    <col min="1801" max="2049" width="9.140625" style="142"/>
    <col min="2050" max="2050" width="4.42578125" style="142" customWidth="1"/>
    <col min="2051" max="2051" width="16" style="142" customWidth="1"/>
    <col min="2052" max="2052" width="13" style="142" customWidth="1"/>
    <col min="2053" max="2053" width="12.7109375" style="142" customWidth="1"/>
    <col min="2054" max="2054" width="11.85546875" style="142" customWidth="1"/>
    <col min="2055" max="2055" width="10" style="142" customWidth="1"/>
    <col min="2056" max="2056" width="9.7109375" style="142" customWidth="1"/>
    <col min="2057" max="2305" width="9.140625" style="142"/>
    <col min="2306" max="2306" width="4.42578125" style="142" customWidth="1"/>
    <col min="2307" max="2307" width="16" style="142" customWidth="1"/>
    <col min="2308" max="2308" width="13" style="142" customWidth="1"/>
    <col min="2309" max="2309" width="12.7109375" style="142" customWidth="1"/>
    <col min="2310" max="2310" width="11.85546875" style="142" customWidth="1"/>
    <col min="2311" max="2311" width="10" style="142" customWidth="1"/>
    <col min="2312" max="2312" width="9.7109375" style="142" customWidth="1"/>
    <col min="2313" max="2561" width="9.140625" style="142"/>
    <col min="2562" max="2562" width="4.42578125" style="142" customWidth="1"/>
    <col min="2563" max="2563" width="16" style="142" customWidth="1"/>
    <col min="2564" max="2564" width="13" style="142" customWidth="1"/>
    <col min="2565" max="2565" width="12.7109375" style="142" customWidth="1"/>
    <col min="2566" max="2566" width="11.85546875" style="142" customWidth="1"/>
    <col min="2567" max="2567" width="10" style="142" customWidth="1"/>
    <col min="2568" max="2568" width="9.7109375" style="142" customWidth="1"/>
    <col min="2569" max="2817" width="9.140625" style="142"/>
    <col min="2818" max="2818" width="4.42578125" style="142" customWidth="1"/>
    <col min="2819" max="2819" width="16" style="142" customWidth="1"/>
    <col min="2820" max="2820" width="13" style="142" customWidth="1"/>
    <col min="2821" max="2821" width="12.7109375" style="142" customWidth="1"/>
    <col min="2822" max="2822" width="11.85546875" style="142" customWidth="1"/>
    <col min="2823" max="2823" width="10" style="142" customWidth="1"/>
    <col min="2824" max="2824" width="9.7109375" style="142" customWidth="1"/>
    <col min="2825" max="3073" width="9.140625" style="142"/>
    <col min="3074" max="3074" width="4.42578125" style="142" customWidth="1"/>
    <col min="3075" max="3075" width="16" style="142" customWidth="1"/>
    <col min="3076" max="3076" width="13" style="142" customWidth="1"/>
    <col min="3077" max="3077" width="12.7109375" style="142" customWidth="1"/>
    <col min="3078" max="3078" width="11.85546875" style="142" customWidth="1"/>
    <col min="3079" max="3079" width="10" style="142" customWidth="1"/>
    <col min="3080" max="3080" width="9.7109375" style="142" customWidth="1"/>
    <col min="3081" max="3329" width="9.140625" style="142"/>
    <col min="3330" max="3330" width="4.42578125" style="142" customWidth="1"/>
    <col min="3331" max="3331" width="16" style="142" customWidth="1"/>
    <col min="3332" max="3332" width="13" style="142" customWidth="1"/>
    <col min="3333" max="3333" width="12.7109375" style="142" customWidth="1"/>
    <col min="3334" max="3334" width="11.85546875" style="142" customWidth="1"/>
    <col min="3335" max="3335" width="10" style="142" customWidth="1"/>
    <col min="3336" max="3336" width="9.7109375" style="142" customWidth="1"/>
    <col min="3337" max="3585" width="9.140625" style="142"/>
    <col min="3586" max="3586" width="4.42578125" style="142" customWidth="1"/>
    <col min="3587" max="3587" width="16" style="142" customWidth="1"/>
    <col min="3588" max="3588" width="13" style="142" customWidth="1"/>
    <col min="3589" max="3589" width="12.7109375" style="142" customWidth="1"/>
    <col min="3590" max="3590" width="11.85546875" style="142" customWidth="1"/>
    <col min="3591" max="3591" width="10" style="142" customWidth="1"/>
    <col min="3592" max="3592" width="9.7109375" style="142" customWidth="1"/>
    <col min="3593" max="3841" width="9.140625" style="142"/>
    <col min="3842" max="3842" width="4.42578125" style="142" customWidth="1"/>
    <col min="3843" max="3843" width="16" style="142" customWidth="1"/>
    <col min="3844" max="3844" width="13" style="142" customWidth="1"/>
    <col min="3845" max="3845" width="12.7109375" style="142" customWidth="1"/>
    <col min="3846" max="3846" width="11.85546875" style="142" customWidth="1"/>
    <col min="3847" max="3847" width="10" style="142" customWidth="1"/>
    <col min="3848" max="3848" width="9.7109375" style="142" customWidth="1"/>
    <col min="3849" max="4097" width="9.140625" style="142"/>
    <col min="4098" max="4098" width="4.42578125" style="142" customWidth="1"/>
    <col min="4099" max="4099" width="16" style="142" customWidth="1"/>
    <col min="4100" max="4100" width="13" style="142" customWidth="1"/>
    <col min="4101" max="4101" width="12.7109375" style="142" customWidth="1"/>
    <col min="4102" max="4102" width="11.85546875" style="142" customWidth="1"/>
    <col min="4103" max="4103" width="10" style="142" customWidth="1"/>
    <col min="4104" max="4104" width="9.7109375" style="142" customWidth="1"/>
    <col min="4105" max="4353" width="9.140625" style="142"/>
    <col min="4354" max="4354" width="4.42578125" style="142" customWidth="1"/>
    <col min="4355" max="4355" width="16" style="142" customWidth="1"/>
    <col min="4356" max="4356" width="13" style="142" customWidth="1"/>
    <col min="4357" max="4357" width="12.7109375" style="142" customWidth="1"/>
    <col min="4358" max="4358" width="11.85546875" style="142" customWidth="1"/>
    <col min="4359" max="4359" width="10" style="142" customWidth="1"/>
    <col min="4360" max="4360" width="9.7109375" style="142" customWidth="1"/>
    <col min="4361" max="4609" width="9.140625" style="142"/>
    <col min="4610" max="4610" width="4.42578125" style="142" customWidth="1"/>
    <col min="4611" max="4611" width="16" style="142" customWidth="1"/>
    <col min="4612" max="4612" width="13" style="142" customWidth="1"/>
    <col min="4613" max="4613" width="12.7109375" style="142" customWidth="1"/>
    <col min="4614" max="4614" width="11.85546875" style="142" customWidth="1"/>
    <col min="4615" max="4615" width="10" style="142" customWidth="1"/>
    <col min="4616" max="4616" width="9.7109375" style="142" customWidth="1"/>
    <col min="4617" max="4865" width="9.140625" style="142"/>
    <col min="4866" max="4866" width="4.42578125" style="142" customWidth="1"/>
    <col min="4867" max="4867" width="16" style="142" customWidth="1"/>
    <col min="4868" max="4868" width="13" style="142" customWidth="1"/>
    <col min="4869" max="4869" width="12.7109375" style="142" customWidth="1"/>
    <col min="4870" max="4870" width="11.85546875" style="142" customWidth="1"/>
    <col min="4871" max="4871" width="10" style="142" customWidth="1"/>
    <col min="4872" max="4872" width="9.7109375" style="142" customWidth="1"/>
    <col min="4873" max="5121" width="9.140625" style="142"/>
    <col min="5122" max="5122" width="4.42578125" style="142" customWidth="1"/>
    <col min="5123" max="5123" width="16" style="142" customWidth="1"/>
    <col min="5124" max="5124" width="13" style="142" customWidth="1"/>
    <col min="5125" max="5125" width="12.7109375" style="142" customWidth="1"/>
    <col min="5126" max="5126" width="11.85546875" style="142" customWidth="1"/>
    <col min="5127" max="5127" width="10" style="142" customWidth="1"/>
    <col min="5128" max="5128" width="9.7109375" style="142" customWidth="1"/>
    <col min="5129" max="5377" width="9.140625" style="142"/>
    <col min="5378" max="5378" width="4.42578125" style="142" customWidth="1"/>
    <col min="5379" max="5379" width="16" style="142" customWidth="1"/>
    <col min="5380" max="5380" width="13" style="142" customWidth="1"/>
    <col min="5381" max="5381" width="12.7109375" style="142" customWidth="1"/>
    <col min="5382" max="5382" width="11.85546875" style="142" customWidth="1"/>
    <col min="5383" max="5383" width="10" style="142" customWidth="1"/>
    <col min="5384" max="5384" width="9.7109375" style="142" customWidth="1"/>
    <col min="5385" max="5633" width="9.140625" style="142"/>
    <col min="5634" max="5634" width="4.42578125" style="142" customWidth="1"/>
    <col min="5635" max="5635" width="16" style="142" customWidth="1"/>
    <col min="5636" max="5636" width="13" style="142" customWidth="1"/>
    <col min="5637" max="5637" width="12.7109375" style="142" customWidth="1"/>
    <col min="5638" max="5638" width="11.85546875" style="142" customWidth="1"/>
    <col min="5639" max="5639" width="10" style="142" customWidth="1"/>
    <col min="5640" max="5640" width="9.7109375" style="142" customWidth="1"/>
    <col min="5641" max="5889" width="9.140625" style="142"/>
    <col min="5890" max="5890" width="4.42578125" style="142" customWidth="1"/>
    <col min="5891" max="5891" width="16" style="142" customWidth="1"/>
    <col min="5892" max="5892" width="13" style="142" customWidth="1"/>
    <col min="5893" max="5893" width="12.7109375" style="142" customWidth="1"/>
    <col min="5894" max="5894" width="11.85546875" style="142" customWidth="1"/>
    <col min="5895" max="5895" width="10" style="142" customWidth="1"/>
    <col min="5896" max="5896" width="9.7109375" style="142" customWidth="1"/>
    <col min="5897" max="6145" width="9.140625" style="142"/>
    <col min="6146" max="6146" width="4.42578125" style="142" customWidth="1"/>
    <col min="6147" max="6147" width="16" style="142" customWidth="1"/>
    <col min="6148" max="6148" width="13" style="142" customWidth="1"/>
    <col min="6149" max="6149" width="12.7109375" style="142" customWidth="1"/>
    <col min="6150" max="6150" width="11.85546875" style="142" customWidth="1"/>
    <col min="6151" max="6151" width="10" style="142" customWidth="1"/>
    <col min="6152" max="6152" width="9.7109375" style="142" customWidth="1"/>
    <col min="6153" max="6401" width="9.140625" style="142"/>
    <col min="6402" max="6402" width="4.42578125" style="142" customWidth="1"/>
    <col min="6403" max="6403" width="16" style="142" customWidth="1"/>
    <col min="6404" max="6404" width="13" style="142" customWidth="1"/>
    <col min="6405" max="6405" width="12.7109375" style="142" customWidth="1"/>
    <col min="6406" max="6406" width="11.85546875" style="142" customWidth="1"/>
    <col min="6407" max="6407" width="10" style="142" customWidth="1"/>
    <col min="6408" max="6408" width="9.7109375" style="142" customWidth="1"/>
    <col min="6409" max="6657" width="9.140625" style="142"/>
    <col min="6658" max="6658" width="4.42578125" style="142" customWidth="1"/>
    <col min="6659" max="6659" width="16" style="142" customWidth="1"/>
    <col min="6660" max="6660" width="13" style="142" customWidth="1"/>
    <col min="6661" max="6661" width="12.7109375" style="142" customWidth="1"/>
    <col min="6662" max="6662" width="11.85546875" style="142" customWidth="1"/>
    <col min="6663" max="6663" width="10" style="142" customWidth="1"/>
    <col min="6664" max="6664" width="9.7109375" style="142" customWidth="1"/>
    <col min="6665" max="6913" width="9.140625" style="142"/>
    <col min="6914" max="6914" width="4.42578125" style="142" customWidth="1"/>
    <col min="6915" max="6915" width="16" style="142" customWidth="1"/>
    <col min="6916" max="6916" width="13" style="142" customWidth="1"/>
    <col min="6917" max="6917" width="12.7109375" style="142" customWidth="1"/>
    <col min="6918" max="6918" width="11.85546875" style="142" customWidth="1"/>
    <col min="6919" max="6919" width="10" style="142" customWidth="1"/>
    <col min="6920" max="6920" width="9.7109375" style="142" customWidth="1"/>
    <col min="6921" max="7169" width="9.140625" style="142"/>
    <col min="7170" max="7170" width="4.42578125" style="142" customWidth="1"/>
    <col min="7171" max="7171" width="16" style="142" customWidth="1"/>
    <col min="7172" max="7172" width="13" style="142" customWidth="1"/>
    <col min="7173" max="7173" width="12.7109375" style="142" customWidth="1"/>
    <col min="7174" max="7174" width="11.85546875" style="142" customWidth="1"/>
    <col min="7175" max="7175" width="10" style="142" customWidth="1"/>
    <col min="7176" max="7176" width="9.7109375" style="142" customWidth="1"/>
    <col min="7177" max="7425" width="9.140625" style="142"/>
    <col min="7426" max="7426" width="4.42578125" style="142" customWidth="1"/>
    <col min="7427" max="7427" width="16" style="142" customWidth="1"/>
    <col min="7428" max="7428" width="13" style="142" customWidth="1"/>
    <col min="7429" max="7429" width="12.7109375" style="142" customWidth="1"/>
    <col min="7430" max="7430" width="11.85546875" style="142" customWidth="1"/>
    <col min="7431" max="7431" width="10" style="142" customWidth="1"/>
    <col min="7432" max="7432" width="9.7109375" style="142" customWidth="1"/>
    <col min="7433" max="7681" width="9.140625" style="142"/>
    <col min="7682" max="7682" width="4.42578125" style="142" customWidth="1"/>
    <col min="7683" max="7683" width="16" style="142" customWidth="1"/>
    <col min="7684" max="7684" width="13" style="142" customWidth="1"/>
    <col min="7685" max="7685" width="12.7109375" style="142" customWidth="1"/>
    <col min="7686" max="7686" width="11.85546875" style="142" customWidth="1"/>
    <col min="7687" max="7687" width="10" style="142" customWidth="1"/>
    <col min="7688" max="7688" width="9.7109375" style="142" customWidth="1"/>
    <col min="7689" max="7937" width="9.140625" style="142"/>
    <col min="7938" max="7938" width="4.42578125" style="142" customWidth="1"/>
    <col min="7939" max="7939" width="16" style="142" customWidth="1"/>
    <col min="7940" max="7940" width="13" style="142" customWidth="1"/>
    <col min="7941" max="7941" width="12.7109375" style="142" customWidth="1"/>
    <col min="7942" max="7942" width="11.85546875" style="142" customWidth="1"/>
    <col min="7943" max="7943" width="10" style="142" customWidth="1"/>
    <col min="7944" max="7944" width="9.7109375" style="142" customWidth="1"/>
    <col min="7945" max="8193" width="9.140625" style="142"/>
    <col min="8194" max="8194" width="4.42578125" style="142" customWidth="1"/>
    <col min="8195" max="8195" width="16" style="142" customWidth="1"/>
    <col min="8196" max="8196" width="13" style="142" customWidth="1"/>
    <col min="8197" max="8197" width="12.7109375" style="142" customWidth="1"/>
    <col min="8198" max="8198" width="11.85546875" style="142" customWidth="1"/>
    <col min="8199" max="8199" width="10" style="142" customWidth="1"/>
    <col min="8200" max="8200" width="9.7109375" style="142" customWidth="1"/>
    <col min="8201" max="8449" width="9.140625" style="142"/>
    <col min="8450" max="8450" width="4.42578125" style="142" customWidth="1"/>
    <col min="8451" max="8451" width="16" style="142" customWidth="1"/>
    <col min="8452" max="8452" width="13" style="142" customWidth="1"/>
    <col min="8453" max="8453" width="12.7109375" style="142" customWidth="1"/>
    <col min="8454" max="8454" width="11.85546875" style="142" customWidth="1"/>
    <col min="8455" max="8455" width="10" style="142" customWidth="1"/>
    <col min="8456" max="8456" width="9.7109375" style="142" customWidth="1"/>
    <col min="8457" max="8705" width="9.140625" style="142"/>
    <col min="8706" max="8706" width="4.42578125" style="142" customWidth="1"/>
    <col min="8707" max="8707" width="16" style="142" customWidth="1"/>
    <col min="8708" max="8708" width="13" style="142" customWidth="1"/>
    <col min="8709" max="8709" width="12.7109375" style="142" customWidth="1"/>
    <col min="8710" max="8710" width="11.85546875" style="142" customWidth="1"/>
    <col min="8711" max="8711" width="10" style="142" customWidth="1"/>
    <col min="8712" max="8712" width="9.7109375" style="142" customWidth="1"/>
    <col min="8713" max="8961" width="9.140625" style="142"/>
    <col min="8962" max="8962" width="4.42578125" style="142" customWidth="1"/>
    <col min="8963" max="8963" width="16" style="142" customWidth="1"/>
    <col min="8964" max="8964" width="13" style="142" customWidth="1"/>
    <col min="8965" max="8965" width="12.7109375" style="142" customWidth="1"/>
    <col min="8966" max="8966" width="11.85546875" style="142" customWidth="1"/>
    <col min="8967" max="8967" width="10" style="142" customWidth="1"/>
    <col min="8968" max="8968" width="9.7109375" style="142" customWidth="1"/>
    <col min="8969" max="9217" width="9.140625" style="142"/>
    <col min="9218" max="9218" width="4.42578125" style="142" customWidth="1"/>
    <col min="9219" max="9219" width="16" style="142" customWidth="1"/>
    <col min="9220" max="9220" width="13" style="142" customWidth="1"/>
    <col min="9221" max="9221" width="12.7109375" style="142" customWidth="1"/>
    <col min="9222" max="9222" width="11.85546875" style="142" customWidth="1"/>
    <col min="9223" max="9223" width="10" style="142" customWidth="1"/>
    <col min="9224" max="9224" width="9.7109375" style="142" customWidth="1"/>
    <col min="9225" max="9473" width="9.140625" style="142"/>
    <col min="9474" max="9474" width="4.42578125" style="142" customWidth="1"/>
    <col min="9475" max="9475" width="16" style="142" customWidth="1"/>
    <col min="9476" max="9476" width="13" style="142" customWidth="1"/>
    <col min="9477" max="9477" width="12.7109375" style="142" customWidth="1"/>
    <col min="9478" max="9478" width="11.85546875" style="142" customWidth="1"/>
    <col min="9479" max="9479" width="10" style="142" customWidth="1"/>
    <col min="9480" max="9480" width="9.7109375" style="142" customWidth="1"/>
    <col min="9481" max="9729" width="9.140625" style="142"/>
    <col min="9730" max="9730" width="4.42578125" style="142" customWidth="1"/>
    <col min="9731" max="9731" width="16" style="142" customWidth="1"/>
    <col min="9732" max="9732" width="13" style="142" customWidth="1"/>
    <col min="9733" max="9733" width="12.7109375" style="142" customWidth="1"/>
    <col min="9734" max="9734" width="11.85546875" style="142" customWidth="1"/>
    <col min="9735" max="9735" width="10" style="142" customWidth="1"/>
    <col min="9736" max="9736" width="9.7109375" style="142" customWidth="1"/>
    <col min="9737" max="9985" width="9.140625" style="142"/>
    <col min="9986" max="9986" width="4.42578125" style="142" customWidth="1"/>
    <col min="9987" max="9987" width="16" style="142" customWidth="1"/>
    <col min="9988" max="9988" width="13" style="142" customWidth="1"/>
    <col min="9989" max="9989" width="12.7109375" style="142" customWidth="1"/>
    <col min="9990" max="9990" width="11.85546875" style="142" customWidth="1"/>
    <col min="9991" max="9991" width="10" style="142" customWidth="1"/>
    <col min="9992" max="9992" width="9.7109375" style="142" customWidth="1"/>
    <col min="9993" max="10241" width="9.140625" style="142"/>
    <col min="10242" max="10242" width="4.42578125" style="142" customWidth="1"/>
    <col min="10243" max="10243" width="16" style="142" customWidth="1"/>
    <col min="10244" max="10244" width="13" style="142" customWidth="1"/>
    <col min="10245" max="10245" width="12.7109375" style="142" customWidth="1"/>
    <col min="10246" max="10246" width="11.85546875" style="142" customWidth="1"/>
    <col min="10247" max="10247" width="10" style="142" customWidth="1"/>
    <col min="10248" max="10248" width="9.7109375" style="142" customWidth="1"/>
    <col min="10249" max="10497" width="9.140625" style="142"/>
    <col min="10498" max="10498" width="4.42578125" style="142" customWidth="1"/>
    <col min="10499" max="10499" width="16" style="142" customWidth="1"/>
    <col min="10500" max="10500" width="13" style="142" customWidth="1"/>
    <col min="10501" max="10501" width="12.7109375" style="142" customWidth="1"/>
    <col min="10502" max="10502" width="11.85546875" style="142" customWidth="1"/>
    <col min="10503" max="10503" width="10" style="142" customWidth="1"/>
    <col min="10504" max="10504" width="9.7109375" style="142" customWidth="1"/>
    <col min="10505" max="10753" width="9.140625" style="142"/>
    <col min="10754" max="10754" width="4.42578125" style="142" customWidth="1"/>
    <col min="10755" max="10755" width="16" style="142" customWidth="1"/>
    <col min="10756" max="10756" width="13" style="142" customWidth="1"/>
    <col min="10757" max="10757" width="12.7109375" style="142" customWidth="1"/>
    <col min="10758" max="10758" width="11.85546875" style="142" customWidth="1"/>
    <col min="10759" max="10759" width="10" style="142" customWidth="1"/>
    <col min="10760" max="10760" width="9.7109375" style="142" customWidth="1"/>
    <col min="10761" max="11009" width="9.140625" style="142"/>
    <col min="11010" max="11010" width="4.42578125" style="142" customWidth="1"/>
    <col min="11011" max="11011" width="16" style="142" customWidth="1"/>
    <col min="11012" max="11012" width="13" style="142" customWidth="1"/>
    <col min="11013" max="11013" width="12.7109375" style="142" customWidth="1"/>
    <col min="11014" max="11014" width="11.85546875" style="142" customWidth="1"/>
    <col min="11015" max="11015" width="10" style="142" customWidth="1"/>
    <col min="11016" max="11016" width="9.7109375" style="142" customWidth="1"/>
    <col min="11017" max="11265" width="9.140625" style="142"/>
    <col min="11266" max="11266" width="4.42578125" style="142" customWidth="1"/>
    <col min="11267" max="11267" width="16" style="142" customWidth="1"/>
    <col min="11268" max="11268" width="13" style="142" customWidth="1"/>
    <col min="11269" max="11269" width="12.7109375" style="142" customWidth="1"/>
    <col min="11270" max="11270" width="11.85546875" style="142" customWidth="1"/>
    <col min="11271" max="11271" width="10" style="142" customWidth="1"/>
    <col min="11272" max="11272" width="9.7109375" style="142" customWidth="1"/>
    <col min="11273" max="11521" width="9.140625" style="142"/>
    <col min="11522" max="11522" width="4.42578125" style="142" customWidth="1"/>
    <col min="11523" max="11523" width="16" style="142" customWidth="1"/>
    <col min="11524" max="11524" width="13" style="142" customWidth="1"/>
    <col min="11525" max="11525" width="12.7109375" style="142" customWidth="1"/>
    <col min="11526" max="11526" width="11.85546875" style="142" customWidth="1"/>
    <col min="11527" max="11527" width="10" style="142" customWidth="1"/>
    <col min="11528" max="11528" width="9.7109375" style="142" customWidth="1"/>
    <col min="11529" max="11777" width="9.140625" style="142"/>
    <col min="11778" max="11778" width="4.42578125" style="142" customWidth="1"/>
    <col min="11779" max="11779" width="16" style="142" customWidth="1"/>
    <col min="11780" max="11780" width="13" style="142" customWidth="1"/>
    <col min="11781" max="11781" width="12.7109375" style="142" customWidth="1"/>
    <col min="11782" max="11782" width="11.85546875" style="142" customWidth="1"/>
    <col min="11783" max="11783" width="10" style="142" customWidth="1"/>
    <col min="11784" max="11784" width="9.7109375" style="142" customWidth="1"/>
    <col min="11785" max="12033" width="9.140625" style="142"/>
    <col min="12034" max="12034" width="4.42578125" style="142" customWidth="1"/>
    <col min="12035" max="12035" width="16" style="142" customWidth="1"/>
    <col min="12036" max="12036" width="13" style="142" customWidth="1"/>
    <col min="12037" max="12037" width="12.7109375" style="142" customWidth="1"/>
    <col min="12038" max="12038" width="11.85546875" style="142" customWidth="1"/>
    <col min="12039" max="12039" width="10" style="142" customWidth="1"/>
    <col min="12040" max="12040" width="9.7109375" style="142" customWidth="1"/>
    <col min="12041" max="12289" width="9.140625" style="142"/>
    <col min="12290" max="12290" width="4.42578125" style="142" customWidth="1"/>
    <col min="12291" max="12291" width="16" style="142" customWidth="1"/>
    <col min="12292" max="12292" width="13" style="142" customWidth="1"/>
    <col min="12293" max="12293" width="12.7109375" style="142" customWidth="1"/>
    <col min="12294" max="12294" width="11.85546875" style="142" customWidth="1"/>
    <col min="12295" max="12295" width="10" style="142" customWidth="1"/>
    <col min="12296" max="12296" width="9.7109375" style="142" customWidth="1"/>
    <col min="12297" max="12545" width="9.140625" style="142"/>
    <col min="12546" max="12546" width="4.42578125" style="142" customWidth="1"/>
    <col min="12547" max="12547" width="16" style="142" customWidth="1"/>
    <col min="12548" max="12548" width="13" style="142" customWidth="1"/>
    <col min="12549" max="12549" width="12.7109375" style="142" customWidth="1"/>
    <col min="12550" max="12550" width="11.85546875" style="142" customWidth="1"/>
    <col min="12551" max="12551" width="10" style="142" customWidth="1"/>
    <col min="12552" max="12552" width="9.7109375" style="142" customWidth="1"/>
    <col min="12553" max="12801" width="9.140625" style="142"/>
    <col min="12802" max="12802" width="4.42578125" style="142" customWidth="1"/>
    <col min="12803" max="12803" width="16" style="142" customWidth="1"/>
    <col min="12804" max="12804" width="13" style="142" customWidth="1"/>
    <col min="12805" max="12805" width="12.7109375" style="142" customWidth="1"/>
    <col min="12806" max="12806" width="11.85546875" style="142" customWidth="1"/>
    <col min="12807" max="12807" width="10" style="142" customWidth="1"/>
    <col min="12808" max="12808" width="9.7109375" style="142" customWidth="1"/>
    <col min="12809" max="13057" width="9.140625" style="142"/>
    <col min="13058" max="13058" width="4.42578125" style="142" customWidth="1"/>
    <col min="13059" max="13059" width="16" style="142" customWidth="1"/>
    <col min="13060" max="13060" width="13" style="142" customWidth="1"/>
    <col min="13061" max="13061" width="12.7109375" style="142" customWidth="1"/>
    <col min="13062" max="13062" width="11.85546875" style="142" customWidth="1"/>
    <col min="13063" max="13063" width="10" style="142" customWidth="1"/>
    <col min="13064" max="13064" width="9.7109375" style="142" customWidth="1"/>
    <col min="13065" max="13313" width="9.140625" style="142"/>
    <col min="13314" max="13314" width="4.42578125" style="142" customWidth="1"/>
    <col min="13315" max="13315" width="16" style="142" customWidth="1"/>
    <col min="13316" max="13316" width="13" style="142" customWidth="1"/>
    <col min="13317" max="13317" width="12.7109375" style="142" customWidth="1"/>
    <col min="13318" max="13318" width="11.85546875" style="142" customWidth="1"/>
    <col min="13319" max="13319" width="10" style="142" customWidth="1"/>
    <col min="13320" max="13320" width="9.7109375" style="142" customWidth="1"/>
    <col min="13321" max="13569" width="9.140625" style="142"/>
    <col min="13570" max="13570" width="4.42578125" style="142" customWidth="1"/>
    <col min="13571" max="13571" width="16" style="142" customWidth="1"/>
    <col min="13572" max="13572" width="13" style="142" customWidth="1"/>
    <col min="13573" max="13573" width="12.7109375" style="142" customWidth="1"/>
    <col min="13574" max="13574" width="11.85546875" style="142" customWidth="1"/>
    <col min="13575" max="13575" width="10" style="142" customWidth="1"/>
    <col min="13576" max="13576" width="9.7109375" style="142" customWidth="1"/>
    <col min="13577" max="13825" width="9.140625" style="142"/>
    <col min="13826" max="13826" width="4.42578125" style="142" customWidth="1"/>
    <col min="13827" max="13827" width="16" style="142" customWidth="1"/>
    <col min="13828" max="13828" width="13" style="142" customWidth="1"/>
    <col min="13829" max="13829" width="12.7109375" style="142" customWidth="1"/>
    <col min="13830" max="13830" width="11.85546875" style="142" customWidth="1"/>
    <col min="13831" max="13831" width="10" style="142" customWidth="1"/>
    <col min="13832" max="13832" width="9.7109375" style="142" customWidth="1"/>
    <col min="13833" max="14081" width="9.140625" style="142"/>
    <col min="14082" max="14082" width="4.42578125" style="142" customWidth="1"/>
    <col min="14083" max="14083" width="16" style="142" customWidth="1"/>
    <col min="14084" max="14084" width="13" style="142" customWidth="1"/>
    <col min="14085" max="14085" width="12.7109375" style="142" customWidth="1"/>
    <col min="14086" max="14086" width="11.85546875" style="142" customWidth="1"/>
    <col min="14087" max="14087" width="10" style="142" customWidth="1"/>
    <col min="14088" max="14088" width="9.7109375" style="142" customWidth="1"/>
    <col min="14089" max="14337" width="9.140625" style="142"/>
    <col min="14338" max="14338" width="4.42578125" style="142" customWidth="1"/>
    <col min="14339" max="14339" width="16" style="142" customWidth="1"/>
    <col min="14340" max="14340" width="13" style="142" customWidth="1"/>
    <col min="14341" max="14341" width="12.7109375" style="142" customWidth="1"/>
    <col min="14342" max="14342" width="11.85546875" style="142" customWidth="1"/>
    <col min="14343" max="14343" width="10" style="142" customWidth="1"/>
    <col min="14344" max="14344" width="9.7109375" style="142" customWidth="1"/>
    <col min="14345" max="14593" width="9.140625" style="142"/>
    <col min="14594" max="14594" width="4.42578125" style="142" customWidth="1"/>
    <col min="14595" max="14595" width="16" style="142" customWidth="1"/>
    <col min="14596" max="14596" width="13" style="142" customWidth="1"/>
    <col min="14597" max="14597" width="12.7109375" style="142" customWidth="1"/>
    <col min="14598" max="14598" width="11.85546875" style="142" customWidth="1"/>
    <col min="14599" max="14599" width="10" style="142" customWidth="1"/>
    <col min="14600" max="14600" width="9.7109375" style="142" customWidth="1"/>
    <col min="14601" max="14849" width="9.140625" style="142"/>
    <col min="14850" max="14850" width="4.42578125" style="142" customWidth="1"/>
    <col min="14851" max="14851" width="16" style="142" customWidth="1"/>
    <col min="14852" max="14852" width="13" style="142" customWidth="1"/>
    <col min="14853" max="14853" width="12.7109375" style="142" customWidth="1"/>
    <col min="14854" max="14854" width="11.85546875" style="142" customWidth="1"/>
    <col min="14855" max="14855" width="10" style="142" customWidth="1"/>
    <col min="14856" max="14856" width="9.7109375" style="142" customWidth="1"/>
    <col min="14857" max="15105" width="9.140625" style="142"/>
    <col min="15106" max="15106" width="4.42578125" style="142" customWidth="1"/>
    <col min="15107" max="15107" width="16" style="142" customWidth="1"/>
    <col min="15108" max="15108" width="13" style="142" customWidth="1"/>
    <col min="15109" max="15109" width="12.7109375" style="142" customWidth="1"/>
    <col min="15110" max="15110" width="11.85546875" style="142" customWidth="1"/>
    <col min="15111" max="15111" width="10" style="142" customWidth="1"/>
    <col min="15112" max="15112" width="9.7109375" style="142" customWidth="1"/>
    <col min="15113" max="15361" width="9.140625" style="142"/>
    <col min="15362" max="15362" width="4.42578125" style="142" customWidth="1"/>
    <col min="15363" max="15363" width="16" style="142" customWidth="1"/>
    <col min="15364" max="15364" width="13" style="142" customWidth="1"/>
    <col min="15365" max="15365" width="12.7109375" style="142" customWidth="1"/>
    <col min="15366" max="15366" width="11.85546875" style="142" customWidth="1"/>
    <col min="15367" max="15367" width="10" style="142" customWidth="1"/>
    <col min="15368" max="15368" width="9.7109375" style="142" customWidth="1"/>
    <col min="15369" max="15617" width="9.140625" style="142"/>
    <col min="15618" max="15618" width="4.42578125" style="142" customWidth="1"/>
    <col min="15619" max="15619" width="16" style="142" customWidth="1"/>
    <col min="15620" max="15620" width="13" style="142" customWidth="1"/>
    <col min="15621" max="15621" width="12.7109375" style="142" customWidth="1"/>
    <col min="15622" max="15622" width="11.85546875" style="142" customWidth="1"/>
    <col min="15623" max="15623" width="10" style="142" customWidth="1"/>
    <col min="15624" max="15624" width="9.7109375" style="142" customWidth="1"/>
    <col min="15625" max="15873" width="9.140625" style="142"/>
    <col min="15874" max="15874" width="4.42578125" style="142" customWidth="1"/>
    <col min="15875" max="15875" width="16" style="142" customWidth="1"/>
    <col min="15876" max="15876" width="13" style="142" customWidth="1"/>
    <col min="15877" max="15877" width="12.7109375" style="142" customWidth="1"/>
    <col min="15878" max="15878" width="11.85546875" style="142" customWidth="1"/>
    <col min="15879" max="15879" width="10" style="142" customWidth="1"/>
    <col min="15880" max="15880" width="9.7109375" style="142" customWidth="1"/>
    <col min="15881" max="16129" width="9.140625" style="142"/>
    <col min="16130" max="16130" width="4.42578125" style="142" customWidth="1"/>
    <col min="16131" max="16131" width="16" style="142" customWidth="1"/>
    <col min="16132" max="16132" width="13" style="142" customWidth="1"/>
    <col min="16133" max="16133" width="12.7109375" style="142" customWidth="1"/>
    <col min="16134" max="16134" width="11.85546875" style="142" customWidth="1"/>
    <col min="16135" max="16135" width="10" style="142" customWidth="1"/>
    <col min="16136" max="16136" width="9.7109375" style="142" customWidth="1"/>
    <col min="16137" max="16384" width="9.140625" style="142"/>
  </cols>
  <sheetData>
    <row r="2" spans="1:8" ht="60" x14ac:dyDescent="0.2">
      <c r="A2" s="246"/>
      <c r="B2" s="247"/>
      <c r="C2" s="85" t="s">
        <v>112</v>
      </c>
      <c r="D2" s="85" t="s">
        <v>113</v>
      </c>
      <c r="E2" s="192" t="s">
        <v>114</v>
      </c>
      <c r="F2" s="191" t="s">
        <v>115</v>
      </c>
      <c r="G2" s="142" t="s">
        <v>116</v>
      </c>
      <c r="H2" s="193" t="s">
        <v>117</v>
      </c>
    </row>
    <row r="3" spans="1:8" x14ac:dyDescent="0.2">
      <c r="A3" s="157" t="s">
        <v>212</v>
      </c>
      <c r="B3" s="238"/>
      <c r="C3" s="55">
        <f t="shared" ref="C3:H18" si="0">C44</f>
        <v>0.54874602289408903</v>
      </c>
      <c r="D3" s="55">
        <f t="shared" si="0"/>
        <v>5.7056649789757899E-2</v>
      </c>
      <c r="E3" s="55">
        <f t="shared" si="0"/>
        <v>4.5440998367631498E-2</v>
      </c>
      <c r="F3" s="55">
        <f t="shared" si="0"/>
        <v>8.0956416578638599E-2</v>
      </c>
      <c r="G3" s="55">
        <f t="shared" si="0"/>
        <v>0.25316419841145399</v>
      </c>
      <c r="H3" s="55">
        <f t="shared" si="0"/>
        <v>1.4635713958429015E-2</v>
      </c>
    </row>
    <row r="4" spans="1:8" x14ac:dyDescent="0.2">
      <c r="A4" s="157" t="s">
        <v>97</v>
      </c>
      <c r="B4" s="158"/>
      <c r="C4" s="55">
        <f t="shared" si="0"/>
        <v>0.50021263570463292</v>
      </c>
      <c r="D4" s="55">
        <f t="shared" si="0"/>
        <v>6.2410801872112807E-2</v>
      </c>
      <c r="E4" s="55">
        <f t="shared" si="0"/>
        <v>9.2483141144373171E-2</v>
      </c>
      <c r="F4" s="55">
        <f t="shared" si="0"/>
        <v>7.7272678240290299E-2</v>
      </c>
      <c r="G4" s="55">
        <f t="shared" si="0"/>
        <v>0.24807773270583802</v>
      </c>
      <c r="H4" s="55">
        <f t="shared" si="0"/>
        <v>1.9543010332752752E-2</v>
      </c>
    </row>
    <row r="5" spans="1:8" x14ac:dyDescent="0.2">
      <c r="A5" s="157" t="s">
        <v>98</v>
      </c>
      <c r="B5" s="103"/>
      <c r="C5" s="55">
        <f t="shared" si="0"/>
        <v>0.52498975662353997</v>
      </c>
      <c r="D5" s="55">
        <f t="shared" si="0"/>
        <v>3.0195816741130699E-2</v>
      </c>
      <c r="E5" s="55">
        <f t="shared" si="0"/>
        <v>8.0478689152525096E-2</v>
      </c>
      <c r="F5" s="55">
        <f t="shared" si="0"/>
        <v>8.4641233870459603E-2</v>
      </c>
      <c r="G5" s="55">
        <f t="shared" si="0"/>
        <v>0.25227833318985599</v>
      </c>
      <c r="H5" s="55">
        <f t="shared" si="0"/>
        <v>2.7416170422488655E-2</v>
      </c>
    </row>
    <row r="6" spans="1:8" x14ac:dyDescent="0.2">
      <c r="A6" s="157" t="s">
        <v>99</v>
      </c>
      <c r="B6" s="104"/>
      <c r="C6" s="55">
        <f t="shared" si="0"/>
        <v>0.51728129326785099</v>
      </c>
      <c r="D6" s="55">
        <f t="shared" si="0"/>
        <v>1.6067769699610698E-2</v>
      </c>
      <c r="E6" s="55">
        <f t="shared" si="0"/>
        <v>7.2572317171368209E-2</v>
      </c>
      <c r="F6" s="55">
        <f t="shared" si="0"/>
        <v>0.120783004429285</v>
      </c>
      <c r="G6" s="55">
        <f t="shared" si="0"/>
        <v>0.25297866438711297</v>
      </c>
      <c r="H6" s="55">
        <f t="shared" si="0"/>
        <v>2.0316951044772116E-2</v>
      </c>
    </row>
    <row r="7" spans="1:8" x14ac:dyDescent="0.2">
      <c r="A7" s="157" t="s">
        <v>100</v>
      </c>
      <c r="B7" s="105"/>
      <c r="C7" s="55">
        <f t="shared" si="0"/>
        <v>0.485178088182735</v>
      </c>
      <c r="D7" s="55">
        <f t="shared" si="0"/>
        <v>4.6811860765804993E-2</v>
      </c>
      <c r="E7" s="55">
        <f t="shared" si="0"/>
        <v>0.11273415917133002</v>
      </c>
      <c r="F7" s="55">
        <f t="shared" si="0"/>
        <v>7.5860797421855197E-2</v>
      </c>
      <c r="G7" s="55">
        <f t="shared" si="0"/>
        <v>0.24618581277404497</v>
      </c>
      <c r="H7" s="55">
        <f t="shared" si="0"/>
        <v>3.3229281684229797E-2</v>
      </c>
    </row>
    <row r="8" spans="1:8" x14ac:dyDescent="0.2">
      <c r="A8" s="157" t="s">
        <v>101</v>
      </c>
      <c r="B8" s="103"/>
      <c r="C8" s="55">
        <f t="shared" si="0"/>
        <v>0.51820675032601504</v>
      </c>
      <c r="D8" s="55">
        <f t="shared" si="0"/>
        <v>6.3265191031342802E-2</v>
      </c>
      <c r="E8" s="55">
        <f t="shared" si="0"/>
        <v>6.2732000441826044E-2</v>
      </c>
      <c r="F8" s="55">
        <f t="shared" si="0"/>
        <v>8.1230479209449799E-2</v>
      </c>
      <c r="G8" s="55">
        <f t="shared" si="0"/>
        <v>0.25197200223709404</v>
      </c>
      <c r="H8" s="55">
        <f t="shared" si="0"/>
        <v>2.2593576754272357E-2</v>
      </c>
    </row>
    <row r="9" spans="1:8" x14ac:dyDescent="0.2">
      <c r="A9" s="157" t="s">
        <v>102</v>
      </c>
      <c r="B9" s="104"/>
      <c r="C9" s="55">
        <f t="shared" si="0"/>
        <v>0.53368182371899398</v>
      </c>
      <c r="D9" s="55">
        <f t="shared" si="0"/>
        <v>7.1213714763136399E-2</v>
      </c>
      <c r="E9" s="55">
        <f t="shared" si="0"/>
        <v>4.1792781534190533E-2</v>
      </c>
      <c r="F9" s="55">
        <f t="shared" si="0"/>
        <v>8.0446532949411106E-2</v>
      </c>
      <c r="G9" s="55">
        <f t="shared" si="0"/>
        <v>0.24747179112227902</v>
      </c>
      <c r="H9" s="55">
        <f t="shared" si="0"/>
        <v>2.5393355911988921E-2</v>
      </c>
    </row>
    <row r="10" spans="1:8" x14ac:dyDescent="0.2">
      <c r="A10" s="157" t="s">
        <v>103</v>
      </c>
      <c r="B10" s="103"/>
      <c r="C10" s="55">
        <f t="shared" si="0"/>
        <v>0.537464853343111</v>
      </c>
      <c r="D10" s="55">
        <f t="shared" si="0"/>
        <v>6.8149265967481498E-2</v>
      </c>
      <c r="E10" s="55">
        <f t="shared" si="0"/>
        <v>4.131273517010145E-2</v>
      </c>
      <c r="F10" s="55">
        <f t="shared" si="0"/>
        <v>8.3372614607054599E-2</v>
      </c>
      <c r="G10" s="55">
        <f t="shared" si="0"/>
        <v>0.24740503077855303</v>
      </c>
      <c r="H10" s="55">
        <f t="shared" si="0"/>
        <v>2.229550013369842E-2</v>
      </c>
    </row>
    <row r="11" spans="1:8" x14ac:dyDescent="0.2">
      <c r="A11" s="157" t="s">
        <v>104</v>
      </c>
      <c r="B11" s="158"/>
      <c r="C11" s="55">
        <f t="shared" si="0"/>
        <v>0.471546616241521</v>
      </c>
      <c r="D11" s="55">
        <f t="shared" si="0"/>
        <v>0.10676019208822501</v>
      </c>
      <c r="E11" s="55">
        <f t="shared" si="0"/>
        <v>4.2958663228862652E-2</v>
      </c>
      <c r="F11" s="55">
        <f t="shared" si="0"/>
        <v>8.9673140770368504E-2</v>
      </c>
      <c r="G11" s="55">
        <f t="shared" si="0"/>
        <v>0.24119751867629</v>
      </c>
      <c r="H11" s="55">
        <f t="shared" si="0"/>
        <v>4.786386899473289E-2</v>
      </c>
    </row>
    <row r="12" spans="1:8" x14ac:dyDescent="0.2">
      <c r="A12" s="157" t="s">
        <v>105</v>
      </c>
      <c r="B12" s="103"/>
      <c r="C12" s="55">
        <f t="shared" si="0"/>
        <v>0.48949745871600198</v>
      </c>
      <c r="D12" s="55">
        <f t="shared" si="0"/>
        <v>0.11245249256846999</v>
      </c>
      <c r="E12" s="55">
        <f t="shared" si="0"/>
        <v>4.340092969530087E-2</v>
      </c>
      <c r="F12" s="55">
        <f t="shared" si="0"/>
        <v>7.9269081359809701E-2</v>
      </c>
      <c r="G12" s="55">
        <f t="shared" si="0"/>
        <v>0.24698819290242599</v>
      </c>
      <c r="H12" s="55">
        <f t="shared" si="0"/>
        <v>2.8391844757991364E-2</v>
      </c>
    </row>
    <row r="13" spans="1:8" x14ac:dyDescent="0.2">
      <c r="A13" s="157" t="s">
        <v>106</v>
      </c>
      <c r="B13" s="103"/>
      <c r="C13" s="55">
        <f t="shared" si="0"/>
        <v>0.54888480529728501</v>
      </c>
      <c r="D13" s="55">
        <f t="shared" si="0"/>
        <v>4.5444777496490806E-2</v>
      </c>
      <c r="E13" s="55">
        <f t="shared" si="0"/>
        <v>6.1551993535488132E-2</v>
      </c>
      <c r="F13" s="55">
        <f t="shared" si="0"/>
        <v>7.4681062617602698E-2</v>
      </c>
      <c r="G13" s="55">
        <f t="shared" si="0"/>
        <v>0.254143235358532</v>
      </c>
      <c r="H13" s="55">
        <f t="shared" si="0"/>
        <v>1.5294125694601347E-2</v>
      </c>
    </row>
    <row r="14" spans="1:8" x14ac:dyDescent="0.2">
      <c r="A14" s="157" t="s">
        <v>107</v>
      </c>
      <c r="B14" s="159"/>
      <c r="C14" s="55">
        <f t="shared" si="0"/>
        <v>0.47721309504437104</v>
      </c>
      <c r="D14" s="55">
        <f t="shared" si="0"/>
        <v>8.5903837821829296E-2</v>
      </c>
      <c r="E14" s="55">
        <f t="shared" si="0"/>
        <v>6.669294144641956E-2</v>
      </c>
      <c r="F14" s="55">
        <f t="shared" si="0"/>
        <v>8.9348723254891599E-2</v>
      </c>
      <c r="G14" s="55">
        <f t="shared" si="0"/>
        <v>0.25606791783996596</v>
      </c>
      <c r="H14" s="55">
        <f t="shared" si="0"/>
        <v>2.477348459252262E-2</v>
      </c>
    </row>
    <row r="15" spans="1:8" x14ac:dyDescent="0.2">
      <c r="A15" s="157" t="s">
        <v>108</v>
      </c>
      <c r="B15" s="158"/>
      <c r="C15" s="55">
        <f t="shared" si="0"/>
        <v>0.49015054037704403</v>
      </c>
      <c r="D15" s="55">
        <f t="shared" si="0"/>
        <v>0.110159951424793</v>
      </c>
      <c r="E15" s="55">
        <f t="shared" si="0"/>
        <v>3.9752995444560853E-2</v>
      </c>
      <c r="F15" s="55">
        <f t="shared" si="0"/>
        <v>7.9524580365131797E-2</v>
      </c>
      <c r="G15" s="55">
        <f t="shared" si="0"/>
        <v>0.25110980633382401</v>
      </c>
      <c r="H15" s="55">
        <f t="shared" si="0"/>
        <v>2.9302126054646358E-2</v>
      </c>
    </row>
    <row r="16" spans="1:8" x14ac:dyDescent="0.2">
      <c r="A16" s="157" t="s">
        <v>109</v>
      </c>
      <c r="B16" s="105"/>
      <c r="C16" s="55">
        <f t="shared" si="0"/>
        <v>0.51267255201580897</v>
      </c>
      <c r="D16" s="55">
        <f t="shared" si="0"/>
        <v>8.9716314517876192E-2</v>
      </c>
      <c r="E16" s="55">
        <f t="shared" si="0"/>
        <v>3.0428766757078812E-2</v>
      </c>
      <c r="F16" s="55">
        <f t="shared" si="0"/>
        <v>9.2180173210315991E-2</v>
      </c>
      <c r="G16" s="55">
        <f t="shared" si="0"/>
        <v>0.25208230717692198</v>
      </c>
      <c r="H16" s="55">
        <f t="shared" si="0"/>
        <v>2.2919886321997963E-2</v>
      </c>
    </row>
    <row r="17" spans="1:9" x14ac:dyDescent="0.2">
      <c r="A17" s="157" t="s">
        <v>110</v>
      </c>
      <c r="B17" s="103"/>
      <c r="C17" s="55">
        <f t="shared" si="0"/>
        <v>0.46750739806670305</v>
      </c>
      <c r="D17" s="55">
        <f t="shared" si="0"/>
        <v>8.7104356025722696E-2</v>
      </c>
      <c r="E17" s="55">
        <f t="shared" si="0"/>
        <v>7.0344055040696074E-2</v>
      </c>
      <c r="F17" s="55">
        <f t="shared" si="0"/>
        <v>9.5360518107251296E-2</v>
      </c>
      <c r="G17" s="55">
        <f t="shared" si="0"/>
        <v>0.25395093301971799</v>
      </c>
      <c r="H17" s="55">
        <f t="shared" si="0"/>
        <v>2.5732739739908864E-2</v>
      </c>
    </row>
    <row r="18" spans="1:9" x14ac:dyDescent="0.2">
      <c r="A18" s="157" t="s">
        <v>111</v>
      </c>
      <c r="B18" s="158"/>
      <c r="C18" s="55">
        <f t="shared" si="0"/>
        <v>0.415751852539819</v>
      </c>
      <c r="D18" s="55">
        <f t="shared" si="0"/>
        <v>0.117903923152228</v>
      </c>
      <c r="E18" s="55">
        <f t="shared" si="0"/>
        <v>6.6471527142307474E-2</v>
      </c>
      <c r="F18" s="55">
        <f t="shared" si="0"/>
        <v>9.1699050650579303E-2</v>
      </c>
      <c r="G18" s="55">
        <f t="shared" si="0"/>
        <v>0.24645810257602299</v>
      </c>
      <c r="H18" s="55">
        <f t="shared" si="0"/>
        <v>6.171554393904316E-2</v>
      </c>
    </row>
    <row r="19" spans="1:9" x14ac:dyDescent="0.2">
      <c r="A19" s="157" t="s">
        <v>181</v>
      </c>
      <c r="B19" s="103"/>
      <c r="C19" s="55">
        <f t="shared" ref="C19:H21" si="1">C60</f>
        <v>0.450709108901371</v>
      </c>
      <c r="D19" s="55">
        <f t="shared" si="1"/>
        <v>9.9986958870288092E-2</v>
      </c>
      <c r="E19" s="55">
        <f t="shared" si="1"/>
        <v>7.3509321270221445E-2</v>
      </c>
      <c r="F19" s="55">
        <f t="shared" si="1"/>
        <v>9.5215496258090213E-2</v>
      </c>
      <c r="G19" s="55">
        <f t="shared" si="1"/>
        <v>0.25026142134658902</v>
      </c>
      <c r="H19" s="55">
        <f t="shared" si="1"/>
        <v>3.0317693353440197E-2</v>
      </c>
    </row>
    <row r="20" spans="1:9" x14ac:dyDescent="0.2">
      <c r="A20" s="157" t="s">
        <v>96</v>
      </c>
      <c r="B20" s="160"/>
      <c r="C20" s="55">
        <f t="shared" si="1"/>
        <v>0.39877519231462799</v>
      </c>
      <c r="D20" s="55">
        <f t="shared" si="1"/>
        <v>0.122254028766431</v>
      </c>
      <c r="E20" s="55">
        <f t="shared" si="1"/>
        <v>8.6582431278761099E-2</v>
      </c>
      <c r="F20" s="55">
        <f t="shared" si="1"/>
        <v>9.4764693320159007E-2</v>
      </c>
      <c r="G20" s="55">
        <f t="shared" si="1"/>
        <v>0.24738078524790899</v>
      </c>
      <c r="H20" s="55">
        <f t="shared" si="1"/>
        <v>5.0242869072111847E-2</v>
      </c>
    </row>
    <row r="21" spans="1:9" ht="12.75" thickBot="1" x14ac:dyDescent="0.25">
      <c r="A21" s="157" t="s">
        <v>95</v>
      </c>
      <c r="B21" s="161"/>
      <c r="C21" s="55">
        <f t="shared" si="1"/>
        <v>0.49502639036313001</v>
      </c>
      <c r="D21" s="55">
        <f t="shared" si="1"/>
        <v>8.3429983122939505E-2</v>
      </c>
      <c r="E21" s="55">
        <f t="shared" si="1"/>
        <v>5.0054835670632888E-2</v>
      </c>
      <c r="F21" s="55">
        <f t="shared" si="1"/>
        <v>8.9045167380251408E-2</v>
      </c>
      <c r="G21" s="55">
        <f t="shared" si="1"/>
        <v>0.252019555649101</v>
      </c>
      <c r="H21" s="55">
        <f t="shared" si="1"/>
        <v>3.0424067813945223E-2</v>
      </c>
    </row>
    <row r="23" spans="1:9" x14ac:dyDescent="0.2">
      <c r="B23" s="142" t="s">
        <v>56</v>
      </c>
      <c r="C23" s="163">
        <v>54.874602289408898</v>
      </c>
      <c r="D23" s="163">
        <v>5.7056649789757898</v>
      </c>
      <c r="E23" s="163">
        <v>4.5440998367631495</v>
      </c>
      <c r="F23" s="163">
        <v>8.0956416578638599</v>
      </c>
      <c r="G23" s="163">
        <v>25.3164198411454</v>
      </c>
      <c r="H23" s="240">
        <f t="shared" ref="H23:H41" si="2">100-C23-D23-E23-F23-G23</f>
        <v>1.4635713958429015</v>
      </c>
      <c r="I23" s="55">
        <f>SUM(C23:H23)</f>
        <v>100.00000000000001</v>
      </c>
    </row>
    <row r="24" spans="1:9" x14ac:dyDescent="0.2">
      <c r="B24" s="232" t="s">
        <v>55</v>
      </c>
      <c r="C24" s="87">
        <v>50.021263570463297</v>
      </c>
      <c r="D24" s="194">
        <v>6.2410801872112804</v>
      </c>
      <c r="E24" s="87">
        <v>9.2483141144373171</v>
      </c>
      <c r="F24" s="87">
        <v>7.7272678240290302</v>
      </c>
      <c r="G24" s="87">
        <v>24.807773270583802</v>
      </c>
      <c r="H24" s="87">
        <f t="shared" si="2"/>
        <v>1.954301033275275</v>
      </c>
      <c r="I24" s="231"/>
    </row>
    <row r="25" spans="1:9" x14ac:dyDescent="0.2">
      <c r="B25" s="232" t="s">
        <v>54</v>
      </c>
      <c r="C25" s="87">
        <v>52.498975662353999</v>
      </c>
      <c r="D25" s="194">
        <v>3.0195816741130699</v>
      </c>
      <c r="E25" s="87">
        <v>8.0478689152525096</v>
      </c>
      <c r="F25" s="87">
        <v>8.4641233870459605</v>
      </c>
      <c r="G25" s="87">
        <v>25.227833318985599</v>
      </c>
      <c r="H25" s="87">
        <f t="shared" si="2"/>
        <v>2.7416170422488655</v>
      </c>
    </row>
    <row r="26" spans="1:9" x14ac:dyDescent="0.2">
      <c r="B26" s="232" t="s">
        <v>53</v>
      </c>
      <c r="C26" s="87">
        <v>51.728129326785101</v>
      </c>
      <c r="D26" s="194">
        <v>1.6067769699610699</v>
      </c>
      <c r="E26" s="87">
        <v>7.257231717136821</v>
      </c>
      <c r="F26" s="87">
        <v>12.0783004429285</v>
      </c>
      <c r="G26" s="87">
        <v>25.297866438711299</v>
      </c>
      <c r="H26" s="87">
        <f t="shared" si="2"/>
        <v>2.0316951044772118</v>
      </c>
    </row>
    <row r="27" spans="1:9" x14ac:dyDescent="0.2">
      <c r="B27" s="232" t="s">
        <v>16</v>
      </c>
      <c r="C27" s="87">
        <v>48.517808818273501</v>
      </c>
      <c r="D27" s="194">
        <v>4.6811860765804996</v>
      </c>
      <c r="E27" s="87">
        <v>11.273415917133002</v>
      </c>
      <c r="F27" s="87">
        <v>7.5860797421855199</v>
      </c>
      <c r="G27" s="87">
        <v>24.618581277404498</v>
      </c>
      <c r="H27" s="87">
        <f t="shared" si="2"/>
        <v>3.3229281684229797</v>
      </c>
    </row>
    <row r="28" spans="1:9" x14ac:dyDescent="0.2">
      <c r="B28" s="232" t="s">
        <v>15</v>
      </c>
      <c r="C28" s="87">
        <v>51.8206750326015</v>
      </c>
      <c r="D28" s="194">
        <v>6.32651910313428</v>
      </c>
      <c r="E28" s="87">
        <v>6.2732000441826044</v>
      </c>
      <c r="F28" s="87">
        <v>8.1230479209449804</v>
      </c>
      <c r="G28" s="87">
        <v>25.197200223709402</v>
      </c>
      <c r="H28" s="87">
        <f t="shared" si="2"/>
        <v>2.2593576754272355</v>
      </c>
    </row>
    <row r="29" spans="1:9" x14ac:dyDescent="0.2">
      <c r="B29" s="239" t="s">
        <v>14</v>
      </c>
      <c r="C29" s="90">
        <v>53.368182371899401</v>
      </c>
      <c r="D29" s="195">
        <v>7.12137147631364</v>
      </c>
      <c r="E29" s="87">
        <v>4.1792781534190535</v>
      </c>
      <c r="F29" s="87">
        <v>8.04465329494111</v>
      </c>
      <c r="G29" s="196">
        <v>24.747179112227901</v>
      </c>
      <c r="H29" s="87">
        <f t="shared" si="2"/>
        <v>2.539335591198892</v>
      </c>
    </row>
    <row r="30" spans="1:9" x14ac:dyDescent="0.2">
      <c r="B30" s="239" t="s">
        <v>13</v>
      </c>
      <c r="C30" s="90">
        <v>53.746485334311103</v>
      </c>
      <c r="D30" s="194">
        <v>6.8149265967481503</v>
      </c>
      <c r="E30" s="87">
        <v>4.1312735170101451</v>
      </c>
      <c r="F30" s="87">
        <v>8.3372614607054594</v>
      </c>
      <c r="G30" s="87">
        <v>24.740503077855301</v>
      </c>
      <c r="H30" s="87">
        <f t="shared" si="2"/>
        <v>2.2295500133698418</v>
      </c>
    </row>
    <row r="31" spans="1:9" x14ac:dyDescent="0.2">
      <c r="B31" s="239" t="s">
        <v>12</v>
      </c>
      <c r="C31" s="90">
        <v>47.154661624152098</v>
      </c>
      <c r="D31" s="194">
        <v>10.676019208822501</v>
      </c>
      <c r="E31" s="87">
        <v>4.2958663228862655</v>
      </c>
      <c r="F31" s="87">
        <v>8.9673140770368498</v>
      </c>
      <c r="G31" s="87">
        <v>24.119751867628999</v>
      </c>
      <c r="H31" s="87">
        <f t="shared" si="2"/>
        <v>4.786386899473289</v>
      </c>
    </row>
    <row r="32" spans="1:9" x14ac:dyDescent="0.2">
      <c r="B32" s="239" t="s">
        <v>11</v>
      </c>
      <c r="C32" s="90">
        <v>48.9497458716002</v>
      </c>
      <c r="D32" s="194">
        <v>11.245249256847</v>
      </c>
      <c r="E32" s="87">
        <v>4.3400929695300867</v>
      </c>
      <c r="F32" s="87">
        <v>7.9269081359809697</v>
      </c>
      <c r="G32" s="87">
        <v>24.6988192902426</v>
      </c>
      <c r="H32" s="87">
        <f t="shared" si="2"/>
        <v>2.8391844757991365</v>
      </c>
    </row>
    <row r="33" spans="2:8" x14ac:dyDescent="0.2">
      <c r="B33" s="239" t="s">
        <v>10</v>
      </c>
      <c r="C33" s="90">
        <v>54.888480529728497</v>
      </c>
      <c r="D33" s="194">
        <v>4.5444777496490802</v>
      </c>
      <c r="E33" s="87">
        <v>6.155199353548813</v>
      </c>
      <c r="F33" s="87">
        <v>7.46810626176027</v>
      </c>
      <c r="G33" s="87">
        <v>25.4143235358532</v>
      </c>
      <c r="H33" s="87">
        <f t="shared" si="2"/>
        <v>1.5294125694601348</v>
      </c>
    </row>
    <row r="34" spans="2:8" x14ac:dyDescent="0.2">
      <c r="B34" s="239" t="s">
        <v>7</v>
      </c>
      <c r="C34" s="90">
        <v>47.721309504437102</v>
      </c>
      <c r="D34" s="194">
        <v>8.5903837821829292</v>
      </c>
      <c r="E34" s="87">
        <v>6.669294144641956</v>
      </c>
      <c r="F34" s="87">
        <v>8.9348723254891596</v>
      </c>
      <c r="G34" s="87">
        <v>25.606791783996599</v>
      </c>
      <c r="H34" s="87">
        <f t="shared" si="2"/>
        <v>2.4773484592522621</v>
      </c>
    </row>
    <row r="35" spans="2:8" x14ac:dyDescent="0.2">
      <c r="B35" s="239" t="s">
        <v>6</v>
      </c>
      <c r="C35" s="90">
        <v>49.015054037704402</v>
      </c>
      <c r="D35" s="194">
        <v>11.0159951424793</v>
      </c>
      <c r="E35" s="87">
        <v>3.9752995444560852</v>
      </c>
      <c r="F35" s="87">
        <v>7.9524580365131801</v>
      </c>
      <c r="G35" s="87">
        <v>25.1109806333824</v>
      </c>
      <c r="H35" s="87">
        <f t="shared" si="2"/>
        <v>2.9302126054646358</v>
      </c>
    </row>
    <row r="36" spans="2:8" x14ac:dyDescent="0.2">
      <c r="B36" s="239" t="s">
        <v>5</v>
      </c>
      <c r="C36" s="90">
        <v>51.267255201580902</v>
      </c>
      <c r="D36" s="194">
        <v>8.9716314517876192</v>
      </c>
      <c r="E36" s="87">
        <v>3.0428766757078813</v>
      </c>
      <c r="F36" s="87">
        <v>9.2180173210315992</v>
      </c>
      <c r="G36" s="87">
        <v>25.208230717692199</v>
      </c>
      <c r="H36" s="87">
        <f t="shared" si="2"/>
        <v>2.2919886321997964</v>
      </c>
    </row>
    <row r="37" spans="2:8" x14ac:dyDescent="0.2">
      <c r="B37" s="239" t="s">
        <v>4</v>
      </c>
      <c r="C37" s="90">
        <v>46.750739806670303</v>
      </c>
      <c r="D37" s="195">
        <v>8.7104356025722698</v>
      </c>
      <c r="E37" s="87">
        <v>7.034405504069607</v>
      </c>
      <c r="F37" s="87">
        <v>9.5360518107251302</v>
      </c>
      <c r="G37" s="196">
        <v>25.395093301971801</v>
      </c>
      <c r="H37" s="87">
        <f>100-C37-D37-E37-F37-G37</f>
        <v>2.5732739739908865</v>
      </c>
    </row>
    <row r="38" spans="2:8" x14ac:dyDescent="0.2">
      <c r="B38" s="239" t="s">
        <v>3</v>
      </c>
      <c r="C38" s="90">
        <v>41.5751852539819</v>
      </c>
      <c r="D38" s="194">
        <v>11.7903923152228</v>
      </c>
      <c r="E38" s="87">
        <v>6.6471527142307476</v>
      </c>
      <c r="F38" s="87">
        <v>9.1699050650579306</v>
      </c>
      <c r="G38" s="87">
        <v>24.645810257602299</v>
      </c>
      <c r="H38" s="87">
        <f t="shared" si="2"/>
        <v>6.1715543939043158</v>
      </c>
    </row>
    <row r="39" spans="2:8" x14ac:dyDescent="0.2">
      <c r="B39" s="232" t="s">
        <v>2</v>
      </c>
      <c r="C39" s="87">
        <v>45.0709108901371</v>
      </c>
      <c r="D39" s="194">
        <v>9.9986958870288092</v>
      </c>
      <c r="E39" s="87">
        <v>7.350932127022145</v>
      </c>
      <c r="F39" s="87">
        <v>9.5215496258090209</v>
      </c>
      <c r="G39" s="87">
        <v>25.026142134658901</v>
      </c>
      <c r="H39" s="87">
        <f t="shared" si="2"/>
        <v>3.0317693353440198</v>
      </c>
    </row>
    <row r="40" spans="2:8" x14ac:dyDescent="0.2">
      <c r="B40" s="232" t="s">
        <v>52</v>
      </c>
      <c r="C40" s="87">
        <v>39.877519231462799</v>
      </c>
      <c r="D40" s="194">
        <v>12.2254028766431</v>
      </c>
      <c r="E40" s="87">
        <v>8.6582431278761103</v>
      </c>
      <c r="F40" s="87">
        <v>9.4764693320159008</v>
      </c>
      <c r="G40" s="87">
        <v>24.7380785247909</v>
      </c>
      <c r="H40" s="87">
        <f t="shared" si="2"/>
        <v>5.0242869072111844</v>
      </c>
    </row>
    <row r="41" spans="2:8" x14ac:dyDescent="0.2">
      <c r="B41" s="232" t="s">
        <v>1</v>
      </c>
      <c r="C41" s="87">
        <v>49.502639036312999</v>
      </c>
      <c r="D41" s="194">
        <v>8.3429983122939504</v>
      </c>
      <c r="E41" s="87">
        <v>5.0054835670632887</v>
      </c>
      <c r="F41" s="87">
        <v>8.9045167380251407</v>
      </c>
      <c r="G41" s="87">
        <v>25.201955564910101</v>
      </c>
      <c r="H41" s="197">
        <f t="shared" si="2"/>
        <v>3.0424067813945221</v>
      </c>
    </row>
    <row r="42" spans="2:8" x14ac:dyDescent="0.2">
      <c r="C42" s="87"/>
      <c r="D42" s="87"/>
      <c r="E42" s="87"/>
      <c r="F42" s="87"/>
      <c r="G42" s="87"/>
      <c r="H42" s="87"/>
    </row>
    <row r="44" spans="2:8" x14ac:dyDescent="0.2">
      <c r="B44" s="142" t="s">
        <v>56</v>
      </c>
      <c r="C44" s="55">
        <f t="shared" ref="C44:H59" si="3">C23/100</f>
        <v>0.54874602289408903</v>
      </c>
      <c r="D44" s="55">
        <f t="shared" si="3"/>
        <v>5.7056649789757899E-2</v>
      </c>
      <c r="E44" s="55">
        <f t="shared" si="3"/>
        <v>4.5440998367631498E-2</v>
      </c>
      <c r="F44" s="55">
        <f t="shared" si="3"/>
        <v>8.0956416578638599E-2</v>
      </c>
      <c r="G44" s="55">
        <f t="shared" si="3"/>
        <v>0.25316419841145399</v>
      </c>
      <c r="H44" s="55">
        <f t="shared" si="3"/>
        <v>1.4635713958429015E-2</v>
      </c>
    </row>
    <row r="45" spans="2:8" x14ac:dyDescent="0.2">
      <c r="B45" s="142" t="s">
        <v>55</v>
      </c>
      <c r="C45" s="55">
        <f t="shared" si="3"/>
        <v>0.50021263570463292</v>
      </c>
      <c r="D45" s="55">
        <f t="shared" si="3"/>
        <v>6.2410801872112807E-2</v>
      </c>
      <c r="E45" s="55">
        <f t="shared" si="3"/>
        <v>9.2483141144373171E-2</v>
      </c>
      <c r="F45" s="55">
        <f t="shared" si="3"/>
        <v>7.7272678240290299E-2</v>
      </c>
      <c r="G45" s="55">
        <f t="shared" si="3"/>
        <v>0.24807773270583802</v>
      </c>
      <c r="H45" s="55">
        <f t="shared" si="3"/>
        <v>1.9543010332752752E-2</v>
      </c>
    </row>
    <row r="46" spans="2:8" x14ac:dyDescent="0.2">
      <c r="B46" s="142" t="s">
        <v>54</v>
      </c>
      <c r="C46" s="55">
        <f t="shared" si="3"/>
        <v>0.52498975662353997</v>
      </c>
      <c r="D46" s="55">
        <f t="shared" si="3"/>
        <v>3.0195816741130699E-2</v>
      </c>
      <c r="E46" s="55">
        <f t="shared" si="3"/>
        <v>8.0478689152525096E-2</v>
      </c>
      <c r="F46" s="55">
        <f t="shared" si="3"/>
        <v>8.4641233870459603E-2</v>
      </c>
      <c r="G46" s="55">
        <f t="shared" si="3"/>
        <v>0.25227833318985599</v>
      </c>
      <c r="H46" s="55">
        <f t="shared" si="3"/>
        <v>2.7416170422488655E-2</v>
      </c>
    </row>
    <row r="47" spans="2:8" x14ac:dyDescent="0.2">
      <c r="B47" s="142" t="s">
        <v>53</v>
      </c>
      <c r="C47" s="55">
        <f t="shared" si="3"/>
        <v>0.51728129326785099</v>
      </c>
      <c r="D47" s="55">
        <f t="shared" si="3"/>
        <v>1.6067769699610698E-2</v>
      </c>
      <c r="E47" s="55">
        <f t="shared" si="3"/>
        <v>7.2572317171368209E-2</v>
      </c>
      <c r="F47" s="55">
        <f t="shared" si="3"/>
        <v>0.120783004429285</v>
      </c>
      <c r="G47" s="55">
        <f t="shared" si="3"/>
        <v>0.25297866438711297</v>
      </c>
      <c r="H47" s="55">
        <f t="shared" si="3"/>
        <v>2.0316951044772116E-2</v>
      </c>
    </row>
    <row r="48" spans="2:8" x14ac:dyDescent="0.2">
      <c r="B48" s="142" t="s">
        <v>16</v>
      </c>
      <c r="C48" s="55">
        <f t="shared" si="3"/>
        <v>0.485178088182735</v>
      </c>
      <c r="D48" s="55">
        <f t="shared" si="3"/>
        <v>4.6811860765804993E-2</v>
      </c>
      <c r="E48" s="55">
        <f t="shared" si="3"/>
        <v>0.11273415917133002</v>
      </c>
      <c r="F48" s="55">
        <f t="shared" si="3"/>
        <v>7.5860797421855197E-2</v>
      </c>
      <c r="G48" s="55">
        <f t="shared" si="3"/>
        <v>0.24618581277404497</v>
      </c>
      <c r="H48" s="55">
        <f t="shared" si="3"/>
        <v>3.3229281684229797E-2</v>
      </c>
    </row>
    <row r="49" spans="2:8" x14ac:dyDescent="0.2">
      <c r="B49" s="142" t="s">
        <v>15</v>
      </c>
      <c r="C49" s="55">
        <f t="shared" si="3"/>
        <v>0.51820675032601504</v>
      </c>
      <c r="D49" s="55">
        <f t="shared" si="3"/>
        <v>6.3265191031342802E-2</v>
      </c>
      <c r="E49" s="55">
        <f t="shared" si="3"/>
        <v>6.2732000441826044E-2</v>
      </c>
      <c r="F49" s="55">
        <f t="shared" si="3"/>
        <v>8.1230479209449799E-2</v>
      </c>
      <c r="G49" s="55">
        <f t="shared" si="3"/>
        <v>0.25197200223709404</v>
      </c>
      <c r="H49" s="55">
        <f t="shared" si="3"/>
        <v>2.2593576754272357E-2</v>
      </c>
    </row>
    <row r="50" spans="2:8" x14ac:dyDescent="0.2">
      <c r="B50" s="142" t="s">
        <v>14</v>
      </c>
      <c r="C50" s="55">
        <f t="shared" si="3"/>
        <v>0.53368182371899398</v>
      </c>
      <c r="D50" s="55">
        <f t="shared" si="3"/>
        <v>7.1213714763136399E-2</v>
      </c>
      <c r="E50" s="55">
        <f t="shared" si="3"/>
        <v>4.1792781534190533E-2</v>
      </c>
      <c r="F50" s="55">
        <f t="shared" si="3"/>
        <v>8.0446532949411106E-2</v>
      </c>
      <c r="G50" s="55">
        <f t="shared" si="3"/>
        <v>0.24747179112227902</v>
      </c>
      <c r="H50" s="55">
        <f t="shared" si="3"/>
        <v>2.5393355911988921E-2</v>
      </c>
    </row>
    <row r="51" spans="2:8" x14ac:dyDescent="0.2">
      <c r="B51" s="142" t="s">
        <v>13</v>
      </c>
      <c r="C51" s="55">
        <f t="shared" si="3"/>
        <v>0.537464853343111</v>
      </c>
      <c r="D51" s="55">
        <f t="shared" si="3"/>
        <v>6.8149265967481498E-2</v>
      </c>
      <c r="E51" s="55">
        <f t="shared" si="3"/>
        <v>4.131273517010145E-2</v>
      </c>
      <c r="F51" s="55">
        <f t="shared" si="3"/>
        <v>8.3372614607054599E-2</v>
      </c>
      <c r="G51" s="55">
        <f t="shared" si="3"/>
        <v>0.24740503077855303</v>
      </c>
      <c r="H51" s="55">
        <f t="shared" si="3"/>
        <v>2.229550013369842E-2</v>
      </c>
    </row>
    <row r="52" spans="2:8" x14ac:dyDescent="0.2">
      <c r="B52" s="142" t="s">
        <v>12</v>
      </c>
      <c r="C52" s="55">
        <f t="shared" si="3"/>
        <v>0.471546616241521</v>
      </c>
      <c r="D52" s="55">
        <f t="shared" si="3"/>
        <v>0.10676019208822501</v>
      </c>
      <c r="E52" s="55">
        <f t="shared" si="3"/>
        <v>4.2958663228862652E-2</v>
      </c>
      <c r="F52" s="55">
        <f t="shared" si="3"/>
        <v>8.9673140770368504E-2</v>
      </c>
      <c r="G52" s="55">
        <f t="shared" si="3"/>
        <v>0.24119751867629</v>
      </c>
      <c r="H52" s="55">
        <f t="shared" si="3"/>
        <v>4.786386899473289E-2</v>
      </c>
    </row>
    <row r="53" spans="2:8" x14ac:dyDescent="0.2">
      <c r="B53" s="142" t="s">
        <v>11</v>
      </c>
      <c r="C53" s="55">
        <f t="shared" si="3"/>
        <v>0.48949745871600198</v>
      </c>
      <c r="D53" s="55">
        <f t="shared" si="3"/>
        <v>0.11245249256846999</v>
      </c>
      <c r="E53" s="55">
        <f t="shared" si="3"/>
        <v>4.340092969530087E-2</v>
      </c>
      <c r="F53" s="55">
        <f t="shared" si="3"/>
        <v>7.9269081359809701E-2</v>
      </c>
      <c r="G53" s="55">
        <f t="shared" si="3"/>
        <v>0.24698819290242599</v>
      </c>
      <c r="H53" s="55">
        <f t="shared" si="3"/>
        <v>2.8391844757991364E-2</v>
      </c>
    </row>
    <row r="54" spans="2:8" x14ac:dyDescent="0.2">
      <c r="B54" s="142" t="s">
        <v>10</v>
      </c>
      <c r="C54" s="55">
        <f t="shared" si="3"/>
        <v>0.54888480529728501</v>
      </c>
      <c r="D54" s="55">
        <f t="shared" si="3"/>
        <v>4.5444777496490806E-2</v>
      </c>
      <c r="E54" s="55">
        <f t="shared" si="3"/>
        <v>6.1551993535488132E-2</v>
      </c>
      <c r="F54" s="55">
        <f t="shared" si="3"/>
        <v>7.4681062617602698E-2</v>
      </c>
      <c r="G54" s="55">
        <f t="shared" si="3"/>
        <v>0.254143235358532</v>
      </c>
      <c r="H54" s="55">
        <f t="shared" si="3"/>
        <v>1.5294125694601347E-2</v>
      </c>
    </row>
    <row r="55" spans="2:8" x14ac:dyDescent="0.2">
      <c r="B55" s="142" t="s">
        <v>7</v>
      </c>
      <c r="C55" s="55">
        <f t="shared" si="3"/>
        <v>0.47721309504437104</v>
      </c>
      <c r="D55" s="55">
        <f t="shared" si="3"/>
        <v>8.5903837821829296E-2</v>
      </c>
      <c r="E55" s="55">
        <f t="shared" si="3"/>
        <v>6.669294144641956E-2</v>
      </c>
      <c r="F55" s="55">
        <f t="shared" si="3"/>
        <v>8.9348723254891599E-2</v>
      </c>
      <c r="G55" s="55">
        <f t="shared" si="3"/>
        <v>0.25606791783996596</v>
      </c>
      <c r="H55" s="55">
        <f t="shared" si="3"/>
        <v>2.477348459252262E-2</v>
      </c>
    </row>
    <row r="56" spans="2:8" x14ac:dyDescent="0.2">
      <c r="B56" s="142" t="s">
        <v>6</v>
      </c>
      <c r="C56" s="55">
        <f t="shared" si="3"/>
        <v>0.49015054037704403</v>
      </c>
      <c r="D56" s="55">
        <f t="shared" si="3"/>
        <v>0.110159951424793</v>
      </c>
      <c r="E56" s="55">
        <f t="shared" si="3"/>
        <v>3.9752995444560853E-2</v>
      </c>
      <c r="F56" s="55">
        <f t="shared" si="3"/>
        <v>7.9524580365131797E-2</v>
      </c>
      <c r="G56" s="55">
        <f t="shared" si="3"/>
        <v>0.25110980633382401</v>
      </c>
      <c r="H56" s="55">
        <f t="shared" si="3"/>
        <v>2.9302126054646358E-2</v>
      </c>
    </row>
    <row r="57" spans="2:8" x14ac:dyDescent="0.2">
      <c r="B57" s="142" t="s">
        <v>5</v>
      </c>
      <c r="C57" s="55">
        <f t="shared" si="3"/>
        <v>0.51267255201580897</v>
      </c>
      <c r="D57" s="55">
        <f t="shared" si="3"/>
        <v>8.9716314517876192E-2</v>
      </c>
      <c r="E57" s="55">
        <f t="shared" si="3"/>
        <v>3.0428766757078812E-2</v>
      </c>
      <c r="F57" s="55">
        <f t="shared" si="3"/>
        <v>9.2180173210315991E-2</v>
      </c>
      <c r="G57" s="55">
        <f t="shared" si="3"/>
        <v>0.25208230717692198</v>
      </c>
      <c r="H57" s="55">
        <f t="shared" si="3"/>
        <v>2.2919886321997963E-2</v>
      </c>
    </row>
    <row r="58" spans="2:8" x14ac:dyDescent="0.2">
      <c r="B58" s="142" t="s">
        <v>4</v>
      </c>
      <c r="C58" s="55">
        <f t="shared" si="3"/>
        <v>0.46750739806670305</v>
      </c>
      <c r="D58" s="55">
        <f t="shared" si="3"/>
        <v>8.7104356025722696E-2</v>
      </c>
      <c r="E58" s="55">
        <f t="shared" si="3"/>
        <v>7.0344055040696074E-2</v>
      </c>
      <c r="F58" s="55">
        <f t="shared" si="3"/>
        <v>9.5360518107251296E-2</v>
      </c>
      <c r="G58" s="55">
        <f t="shared" si="3"/>
        <v>0.25395093301971799</v>
      </c>
      <c r="H58" s="55">
        <f t="shared" si="3"/>
        <v>2.5732739739908864E-2</v>
      </c>
    </row>
    <row r="59" spans="2:8" x14ac:dyDescent="0.2">
      <c r="B59" s="142" t="s">
        <v>3</v>
      </c>
      <c r="C59" s="55">
        <f t="shared" si="3"/>
        <v>0.415751852539819</v>
      </c>
      <c r="D59" s="55">
        <f t="shared" si="3"/>
        <v>0.117903923152228</v>
      </c>
      <c r="E59" s="55">
        <f t="shared" si="3"/>
        <v>6.6471527142307474E-2</v>
      </c>
      <c r="F59" s="55">
        <f t="shared" si="3"/>
        <v>9.1699050650579303E-2</v>
      </c>
      <c r="G59" s="55">
        <f t="shared" si="3"/>
        <v>0.24645810257602299</v>
      </c>
      <c r="H59" s="55">
        <f t="shared" si="3"/>
        <v>6.171554393904316E-2</v>
      </c>
    </row>
    <row r="60" spans="2:8" x14ac:dyDescent="0.2">
      <c r="B60" s="142" t="s">
        <v>2</v>
      </c>
      <c r="C60" s="55">
        <f t="shared" ref="C60:H62" si="4">C39/100</f>
        <v>0.450709108901371</v>
      </c>
      <c r="D60" s="55">
        <f t="shared" si="4"/>
        <v>9.9986958870288092E-2</v>
      </c>
      <c r="E60" s="55">
        <f t="shared" si="4"/>
        <v>7.3509321270221445E-2</v>
      </c>
      <c r="F60" s="55">
        <f t="shared" si="4"/>
        <v>9.5215496258090213E-2</v>
      </c>
      <c r="G60" s="55">
        <f t="shared" si="4"/>
        <v>0.25026142134658902</v>
      </c>
      <c r="H60" s="55">
        <f t="shared" si="4"/>
        <v>3.0317693353440197E-2</v>
      </c>
    </row>
    <row r="61" spans="2:8" x14ac:dyDescent="0.2">
      <c r="B61" s="142" t="s">
        <v>52</v>
      </c>
      <c r="C61" s="55">
        <f t="shared" si="4"/>
        <v>0.39877519231462799</v>
      </c>
      <c r="D61" s="55">
        <f t="shared" si="4"/>
        <v>0.122254028766431</v>
      </c>
      <c r="E61" s="55">
        <f t="shared" si="4"/>
        <v>8.6582431278761099E-2</v>
      </c>
      <c r="F61" s="55">
        <f t="shared" si="4"/>
        <v>9.4764693320159007E-2</v>
      </c>
      <c r="G61" s="55">
        <f t="shared" si="4"/>
        <v>0.24738078524790899</v>
      </c>
      <c r="H61" s="55">
        <f t="shared" si="4"/>
        <v>5.0242869072111847E-2</v>
      </c>
    </row>
    <row r="62" spans="2:8" x14ac:dyDescent="0.2">
      <c r="B62" s="142" t="s">
        <v>1</v>
      </c>
      <c r="C62" s="55">
        <f t="shared" si="4"/>
        <v>0.49502639036313001</v>
      </c>
      <c r="D62" s="55">
        <f t="shared" si="4"/>
        <v>8.3429983122939505E-2</v>
      </c>
      <c r="E62" s="55">
        <f t="shared" si="4"/>
        <v>5.0054835670632888E-2</v>
      </c>
      <c r="F62" s="55">
        <f t="shared" si="4"/>
        <v>8.9045167380251408E-2</v>
      </c>
      <c r="G62" s="55">
        <f t="shared" si="4"/>
        <v>0.252019555649101</v>
      </c>
      <c r="H62" s="55">
        <f t="shared" si="4"/>
        <v>3.0424067813945223E-2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5"/>
  <sheetViews>
    <sheetView zoomScale="112" zoomScaleNormal="112" workbookViewId="0">
      <selection activeCell="I12" sqref="I12"/>
    </sheetView>
  </sheetViews>
  <sheetFormatPr defaultRowHeight="12.75" x14ac:dyDescent="0.2"/>
  <cols>
    <col min="1" max="1" width="7" customWidth="1"/>
    <col min="2" max="2" width="12.140625" customWidth="1"/>
    <col min="4" max="4" width="15.42578125" bestFit="1" customWidth="1"/>
    <col min="9" max="9" width="14" customWidth="1"/>
    <col min="10" max="10" width="17.7109375" customWidth="1"/>
    <col min="257" max="257" width="7" customWidth="1"/>
    <col min="258" max="258" width="12.140625" customWidth="1"/>
    <col min="260" max="260" width="15.42578125" bestFit="1" customWidth="1"/>
    <col min="265" max="265" width="14" customWidth="1"/>
    <col min="266" max="266" width="17.7109375" customWidth="1"/>
    <col min="513" max="513" width="7" customWidth="1"/>
    <col min="514" max="514" width="12.140625" customWidth="1"/>
    <col min="516" max="516" width="15.42578125" bestFit="1" customWidth="1"/>
    <col min="521" max="521" width="14" customWidth="1"/>
    <col min="522" max="522" width="17.7109375" customWidth="1"/>
    <col min="769" max="769" width="7" customWidth="1"/>
    <col min="770" max="770" width="12.140625" customWidth="1"/>
    <col min="772" max="772" width="15.42578125" bestFit="1" customWidth="1"/>
    <col min="777" max="777" width="14" customWidth="1"/>
    <col min="778" max="778" width="17.7109375" customWidth="1"/>
    <col min="1025" max="1025" width="7" customWidth="1"/>
    <col min="1026" max="1026" width="12.140625" customWidth="1"/>
    <col min="1028" max="1028" width="15.42578125" bestFit="1" customWidth="1"/>
    <col min="1033" max="1033" width="14" customWidth="1"/>
    <col min="1034" max="1034" width="17.7109375" customWidth="1"/>
    <col min="1281" max="1281" width="7" customWidth="1"/>
    <col min="1282" max="1282" width="12.140625" customWidth="1"/>
    <col min="1284" max="1284" width="15.42578125" bestFit="1" customWidth="1"/>
    <col min="1289" max="1289" width="14" customWidth="1"/>
    <col min="1290" max="1290" width="17.7109375" customWidth="1"/>
    <col min="1537" max="1537" width="7" customWidth="1"/>
    <col min="1538" max="1538" width="12.140625" customWidth="1"/>
    <col min="1540" max="1540" width="15.42578125" bestFit="1" customWidth="1"/>
    <col min="1545" max="1545" width="14" customWidth="1"/>
    <col min="1546" max="1546" width="17.7109375" customWidth="1"/>
    <col min="1793" max="1793" width="7" customWidth="1"/>
    <col min="1794" max="1794" width="12.140625" customWidth="1"/>
    <col min="1796" max="1796" width="15.42578125" bestFit="1" customWidth="1"/>
    <col min="1801" max="1801" width="14" customWidth="1"/>
    <col min="1802" max="1802" width="17.7109375" customWidth="1"/>
    <col min="2049" max="2049" width="7" customWidth="1"/>
    <col min="2050" max="2050" width="12.140625" customWidth="1"/>
    <col min="2052" max="2052" width="15.42578125" bestFit="1" customWidth="1"/>
    <col min="2057" max="2057" width="14" customWidth="1"/>
    <col min="2058" max="2058" width="17.7109375" customWidth="1"/>
    <col min="2305" max="2305" width="7" customWidth="1"/>
    <col min="2306" max="2306" width="12.140625" customWidth="1"/>
    <col min="2308" max="2308" width="15.42578125" bestFit="1" customWidth="1"/>
    <col min="2313" max="2313" width="14" customWidth="1"/>
    <col min="2314" max="2314" width="17.7109375" customWidth="1"/>
    <col min="2561" max="2561" width="7" customWidth="1"/>
    <col min="2562" max="2562" width="12.140625" customWidth="1"/>
    <col min="2564" max="2564" width="15.42578125" bestFit="1" customWidth="1"/>
    <col min="2569" max="2569" width="14" customWidth="1"/>
    <col min="2570" max="2570" width="17.7109375" customWidth="1"/>
    <col min="2817" max="2817" width="7" customWidth="1"/>
    <col min="2818" max="2818" width="12.140625" customWidth="1"/>
    <col min="2820" max="2820" width="15.42578125" bestFit="1" customWidth="1"/>
    <col min="2825" max="2825" width="14" customWidth="1"/>
    <col min="2826" max="2826" width="17.7109375" customWidth="1"/>
    <col min="3073" max="3073" width="7" customWidth="1"/>
    <col min="3074" max="3074" width="12.140625" customWidth="1"/>
    <col min="3076" max="3076" width="15.42578125" bestFit="1" customWidth="1"/>
    <col min="3081" max="3081" width="14" customWidth="1"/>
    <col min="3082" max="3082" width="17.7109375" customWidth="1"/>
    <col min="3329" max="3329" width="7" customWidth="1"/>
    <col min="3330" max="3330" width="12.140625" customWidth="1"/>
    <col min="3332" max="3332" width="15.42578125" bestFit="1" customWidth="1"/>
    <col min="3337" max="3337" width="14" customWidth="1"/>
    <col min="3338" max="3338" width="17.7109375" customWidth="1"/>
    <col min="3585" max="3585" width="7" customWidth="1"/>
    <col min="3586" max="3586" width="12.140625" customWidth="1"/>
    <col min="3588" max="3588" width="15.42578125" bestFit="1" customWidth="1"/>
    <col min="3593" max="3593" width="14" customWidth="1"/>
    <col min="3594" max="3594" width="17.7109375" customWidth="1"/>
    <col min="3841" max="3841" width="7" customWidth="1"/>
    <col min="3842" max="3842" width="12.140625" customWidth="1"/>
    <col min="3844" max="3844" width="15.42578125" bestFit="1" customWidth="1"/>
    <col min="3849" max="3849" width="14" customWidth="1"/>
    <col min="3850" max="3850" width="17.7109375" customWidth="1"/>
    <col min="4097" max="4097" width="7" customWidth="1"/>
    <col min="4098" max="4098" width="12.140625" customWidth="1"/>
    <col min="4100" max="4100" width="15.42578125" bestFit="1" customWidth="1"/>
    <col min="4105" max="4105" width="14" customWidth="1"/>
    <col min="4106" max="4106" width="17.7109375" customWidth="1"/>
    <col min="4353" max="4353" width="7" customWidth="1"/>
    <col min="4354" max="4354" width="12.140625" customWidth="1"/>
    <col min="4356" max="4356" width="15.42578125" bestFit="1" customWidth="1"/>
    <col min="4361" max="4361" width="14" customWidth="1"/>
    <col min="4362" max="4362" width="17.7109375" customWidth="1"/>
    <col min="4609" max="4609" width="7" customWidth="1"/>
    <col min="4610" max="4610" width="12.140625" customWidth="1"/>
    <col min="4612" max="4612" width="15.42578125" bestFit="1" customWidth="1"/>
    <col min="4617" max="4617" width="14" customWidth="1"/>
    <col min="4618" max="4618" width="17.7109375" customWidth="1"/>
    <col min="4865" max="4865" width="7" customWidth="1"/>
    <col min="4866" max="4866" width="12.140625" customWidth="1"/>
    <col min="4868" max="4868" width="15.42578125" bestFit="1" customWidth="1"/>
    <col min="4873" max="4873" width="14" customWidth="1"/>
    <col min="4874" max="4874" width="17.7109375" customWidth="1"/>
    <col min="5121" max="5121" width="7" customWidth="1"/>
    <col min="5122" max="5122" width="12.140625" customWidth="1"/>
    <col min="5124" max="5124" width="15.42578125" bestFit="1" customWidth="1"/>
    <col min="5129" max="5129" width="14" customWidth="1"/>
    <col min="5130" max="5130" width="17.7109375" customWidth="1"/>
    <col min="5377" max="5377" width="7" customWidth="1"/>
    <col min="5378" max="5378" width="12.140625" customWidth="1"/>
    <col min="5380" max="5380" width="15.42578125" bestFit="1" customWidth="1"/>
    <col min="5385" max="5385" width="14" customWidth="1"/>
    <col min="5386" max="5386" width="17.7109375" customWidth="1"/>
    <col min="5633" max="5633" width="7" customWidth="1"/>
    <col min="5634" max="5634" width="12.140625" customWidth="1"/>
    <col min="5636" max="5636" width="15.42578125" bestFit="1" customWidth="1"/>
    <col min="5641" max="5641" width="14" customWidth="1"/>
    <col min="5642" max="5642" width="17.7109375" customWidth="1"/>
    <col min="5889" max="5889" width="7" customWidth="1"/>
    <col min="5890" max="5890" width="12.140625" customWidth="1"/>
    <col min="5892" max="5892" width="15.42578125" bestFit="1" customWidth="1"/>
    <col min="5897" max="5897" width="14" customWidth="1"/>
    <col min="5898" max="5898" width="17.7109375" customWidth="1"/>
    <col min="6145" max="6145" width="7" customWidth="1"/>
    <col min="6146" max="6146" width="12.140625" customWidth="1"/>
    <col min="6148" max="6148" width="15.42578125" bestFit="1" customWidth="1"/>
    <col min="6153" max="6153" width="14" customWidth="1"/>
    <col min="6154" max="6154" width="17.7109375" customWidth="1"/>
    <col min="6401" max="6401" width="7" customWidth="1"/>
    <col min="6402" max="6402" width="12.140625" customWidth="1"/>
    <col min="6404" max="6404" width="15.42578125" bestFit="1" customWidth="1"/>
    <col min="6409" max="6409" width="14" customWidth="1"/>
    <col min="6410" max="6410" width="17.7109375" customWidth="1"/>
    <col min="6657" max="6657" width="7" customWidth="1"/>
    <col min="6658" max="6658" width="12.140625" customWidth="1"/>
    <col min="6660" max="6660" width="15.42578125" bestFit="1" customWidth="1"/>
    <col min="6665" max="6665" width="14" customWidth="1"/>
    <col min="6666" max="6666" width="17.7109375" customWidth="1"/>
    <col min="6913" max="6913" width="7" customWidth="1"/>
    <col min="6914" max="6914" width="12.140625" customWidth="1"/>
    <col min="6916" max="6916" width="15.42578125" bestFit="1" customWidth="1"/>
    <col min="6921" max="6921" width="14" customWidth="1"/>
    <col min="6922" max="6922" width="17.7109375" customWidth="1"/>
    <col min="7169" max="7169" width="7" customWidth="1"/>
    <col min="7170" max="7170" width="12.140625" customWidth="1"/>
    <col min="7172" max="7172" width="15.42578125" bestFit="1" customWidth="1"/>
    <col min="7177" max="7177" width="14" customWidth="1"/>
    <col min="7178" max="7178" width="17.7109375" customWidth="1"/>
    <col min="7425" max="7425" width="7" customWidth="1"/>
    <col min="7426" max="7426" width="12.140625" customWidth="1"/>
    <col min="7428" max="7428" width="15.42578125" bestFit="1" customWidth="1"/>
    <col min="7433" max="7433" width="14" customWidth="1"/>
    <col min="7434" max="7434" width="17.7109375" customWidth="1"/>
    <col min="7681" max="7681" width="7" customWidth="1"/>
    <col min="7682" max="7682" width="12.140625" customWidth="1"/>
    <col min="7684" max="7684" width="15.42578125" bestFit="1" customWidth="1"/>
    <col min="7689" max="7689" width="14" customWidth="1"/>
    <col min="7690" max="7690" width="17.7109375" customWidth="1"/>
    <col min="7937" max="7937" width="7" customWidth="1"/>
    <col min="7938" max="7938" width="12.140625" customWidth="1"/>
    <col min="7940" max="7940" width="15.42578125" bestFit="1" customWidth="1"/>
    <col min="7945" max="7945" width="14" customWidth="1"/>
    <col min="7946" max="7946" width="17.7109375" customWidth="1"/>
    <col min="8193" max="8193" width="7" customWidth="1"/>
    <col min="8194" max="8194" width="12.140625" customWidth="1"/>
    <col min="8196" max="8196" width="15.42578125" bestFit="1" customWidth="1"/>
    <col min="8201" max="8201" width="14" customWidth="1"/>
    <col min="8202" max="8202" width="17.7109375" customWidth="1"/>
    <col min="8449" max="8449" width="7" customWidth="1"/>
    <col min="8450" max="8450" width="12.140625" customWidth="1"/>
    <col min="8452" max="8452" width="15.42578125" bestFit="1" customWidth="1"/>
    <col min="8457" max="8457" width="14" customWidth="1"/>
    <col min="8458" max="8458" width="17.7109375" customWidth="1"/>
    <col min="8705" max="8705" width="7" customWidth="1"/>
    <col min="8706" max="8706" width="12.140625" customWidth="1"/>
    <col min="8708" max="8708" width="15.42578125" bestFit="1" customWidth="1"/>
    <col min="8713" max="8713" width="14" customWidth="1"/>
    <col min="8714" max="8714" width="17.7109375" customWidth="1"/>
    <col min="8961" max="8961" width="7" customWidth="1"/>
    <col min="8962" max="8962" width="12.140625" customWidth="1"/>
    <col min="8964" max="8964" width="15.42578125" bestFit="1" customWidth="1"/>
    <col min="8969" max="8969" width="14" customWidth="1"/>
    <col min="8970" max="8970" width="17.7109375" customWidth="1"/>
    <col min="9217" max="9217" width="7" customWidth="1"/>
    <col min="9218" max="9218" width="12.140625" customWidth="1"/>
    <col min="9220" max="9220" width="15.42578125" bestFit="1" customWidth="1"/>
    <col min="9225" max="9225" width="14" customWidth="1"/>
    <col min="9226" max="9226" width="17.7109375" customWidth="1"/>
    <col min="9473" max="9473" width="7" customWidth="1"/>
    <col min="9474" max="9474" width="12.140625" customWidth="1"/>
    <col min="9476" max="9476" width="15.42578125" bestFit="1" customWidth="1"/>
    <col min="9481" max="9481" width="14" customWidth="1"/>
    <col min="9482" max="9482" width="17.7109375" customWidth="1"/>
    <col min="9729" max="9729" width="7" customWidth="1"/>
    <col min="9730" max="9730" width="12.140625" customWidth="1"/>
    <col min="9732" max="9732" width="15.42578125" bestFit="1" customWidth="1"/>
    <col min="9737" max="9737" width="14" customWidth="1"/>
    <col min="9738" max="9738" width="17.7109375" customWidth="1"/>
    <col min="9985" max="9985" width="7" customWidth="1"/>
    <col min="9986" max="9986" width="12.140625" customWidth="1"/>
    <col min="9988" max="9988" width="15.42578125" bestFit="1" customWidth="1"/>
    <col min="9993" max="9993" width="14" customWidth="1"/>
    <col min="9994" max="9994" width="17.7109375" customWidth="1"/>
    <col min="10241" max="10241" width="7" customWidth="1"/>
    <col min="10242" max="10242" width="12.140625" customWidth="1"/>
    <col min="10244" max="10244" width="15.42578125" bestFit="1" customWidth="1"/>
    <col min="10249" max="10249" width="14" customWidth="1"/>
    <col min="10250" max="10250" width="17.7109375" customWidth="1"/>
    <col min="10497" max="10497" width="7" customWidth="1"/>
    <col min="10498" max="10498" width="12.140625" customWidth="1"/>
    <col min="10500" max="10500" width="15.42578125" bestFit="1" customWidth="1"/>
    <col min="10505" max="10505" width="14" customWidth="1"/>
    <col min="10506" max="10506" width="17.7109375" customWidth="1"/>
    <col min="10753" max="10753" width="7" customWidth="1"/>
    <col min="10754" max="10754" width="12.140625" customWidth="1"/>
    <col min="10756" max="10756" width="15.42578125" bestFit="1" customWidth="1"/>
    <col min="10761" max="10761" width="14" customWidth="1"/>
    <col min="10762" max="10762" width="17.7109375" customWidth="1"/>
    <col min="11009" max="11009" width="7" customWidth="1"/>
    <col min="11010" max="11010" width="12.140625" customWidth="1"/>
    <col min="11012" max="11012" width="15.42578125" bestFit="1" customWidth="1"/>
    <col min="11017" max="11017" width="14" customWidth="1"/>
    <col min="11018" max="11018" width="17.7109375" customWidth="1"/>
    <col min="11265" max="11265" width="7" customWidth="1"/>
    <col min="11266" max="11266" width="12.140625" customWidth="1"/>
    <col min="11268" max="11268" width="15.42578125" bestFit="1" customWidth="1"/>
    <col min="11273" max="11273" width="14" customWidth="1"/>
    <col min="11274" max="11274" width="17.7109375" customWidth="1"/>
    <col min="11521" max="11521" width="7" customWidth="1"/>
    <col min="11522" max="11522" width="12.140625" customWidth="1"/>
    <col min="11524" max="11524" width="15.42578125" bestFit="1" customWidth="1"/>
    <col min="11529" max="11529" width="14" customWidth="1"/>
    <col min="11530" max="11530" width="17.7109375" customWidth="1"/>
    <col min="11777" max="11777" width="7" customWidth="1"/>
    <col min="11778" max="11778" width="12.140625" customWidth="1"/>
    <col min="11780" max="11780" width="15.42578125" bestFit="1" customWidth="1"/>
    <col min="11785" max="11785" width="14" customWidth="1"/>
    <col min="11786" max="11786" width="17.7109375" customWidth="1"/>
    <col min="12033" max="12033" width="7" customWidth="1"/>
    <col min="12034" max="12034" width="12.140625" customWidth="1"/>
    <col min="12036" max="12036" width="15.42578125" bestFit="1" customWidth="1"/>
    <col min="12041" max="12041" width="14" customWidth="1"/>
    <col min="12042" max="12042" width="17.7109375" customWidth="1"/>
    <col min="12289" max="12289" width="7" customWidth="1"/>
    <col min="12290" max="12290" width="12.140625" customWidth="1"/>
    <col min="12292" max="12292" width="15.42578125" bestFit="1" customWidth="1"/>
    <col min="12297" max="12297" width="14" customWidth="1"/>
    <col min="12298" max="12298" width="17.7109375" customWidth="1"/>
    <col min="12545" max="12545" width="7" customWidth="1"/>
    <col min="12546" max="12546" width="12.140625" customWidth="1"/>
    <col min="12548" max="12548" width="15.42578125" bestFit="1" customWidth="1"/>
    <col min="12553" max="12553" width="14" customWidth="1"/>
    <col min="12554" max="12554" width="17.7109375" customWidth="1"/>
    <col min="12801" max="12801" width="7" customWidth="1"/>
    <col min="12802" max="12802" width="12.140625" customWidth="1"/>
    <col min="12804" max="12804" width="15.42578125" bestFit="1" customWidth="1"/>
    <col min="12809" max="12809" width="14" customWidth="1"/>
    <col min="12810" max="12810" width="17.7109375" customWidth="1"/>
    <col min="13057" max="13057" width="7" customWidth="1"/>
    <col min="13058" max="13058" width="12.140625" customWidth="1"/>
    <col min="13060" max="13060" width="15.42578125" bestFit="1" customWidth="1"/>
    <col min="13065" max="13065" width="14" customWidth="1"/>
    <col min="13066" max="13066" width="17.7109375" customWidth="1"/>
    <col min="13313" max="13313" width="7" customWidth="1"/>
    <col min="13314" max="13314" width="12.140625" customWidth="1"/>
    <col min="13316" max="13316" width="15.42578125" bestFit="1" customWidth="1"/>
    <col min="13321" max="13321" width="14" customWidth="1"/>
    <col min="13322" max="13322" width="17.7109375" customWidth="1"/>
    <col min="13569" max="13569" width="7" customWidth="1"/>
    <col min="13570" max="13570" width="12.140625" customWidth="1"/>
    <col min="13572" max="13572" width="15.42578125" bestFit="1" customWidth="1"/>
    <col min="13577" max="13577" width="14" customWidth="1"/>
    <col min="13578" max="13578" width="17.7109375" customWidth="1"/>
    <col min="13825" max="13825" width="7" customWidth="1"/>
    <col min="13826" max="13826" width="12.140625" customWidth="1"/>
    <col min="13828" max="13828" width="15.42578125" bestFit="1" customWidth="1"/>
    <col min="13833" max="13833" width="14" customWidth="1"/>
    <col min="13834" max="13834" width="17.7109375" customWidth="1"/>
    <col min="14081" max="14081" width="7" customWidth="1"/>
    <col min="14082" max="14082" width="12.140625" customWidth="1"/>
    <col min="14084" max="14084" width="15.42578125" bestFit="1" customWidth="1"/>
    <col min="14089" max="14089" width="14" customWidth="1"/>
    <col min="14090" max="14090" width="17.7109375" customWidth="1"/>
    <col min="14337" max="14337" width="7" customWidth="1"/>
    <col min="14338" max="14338" width="12.140625" customWidth="1"/>
    <col min="14340" max="14340" width="15.42578125" bestFit="1" customWidth="1"/>
    <col min="14345" max="14345" width="14" customWidth="1"/>
    <col min="14346" max="14346" width="17.7109375" customWidth="1"/>
    <col min="14593" max="14593" width="7" customWidth="1"/>
    <col min="14594" max="14594" width="12.140625" customWidth="1"/>
    <col min="14596" max="14596" width="15.42578125" bestFit="1" customWidth="1"/>
    <col min="14601" max="14601" width="14" customWidth="1"/>
    <col min="14602" max="14602" width="17.7109375" customWidth="1"/>
    <col min="14849" max="14849" width="7" customWidth="1"/>
    <col min="14850" max="14850" width="12.140625" customWidth="1"/>
    <col min="14852" max="14852" width="15.42578125" bestFit="1" customWidth="1"/>
    <col min="14857" max="14857" width="14" customWidth="1"/>
    <col min="14858" max="14858" width="17.7109375" customWidth="1"/>
    <col min="15105" max="15105" width="7" customWidth="1"/>
    <col min="15106" max="15106" width="12.140625" customWidth="1"/>
    <col min="15108" max="15108" width="15.42578125" bestFit="1" customWidth="1"/>
    <col min="15113" max="15113" width="14" customWidth="1"/>
    <col min="15114" max="15114" width="17.7109375" customWidth="1"/>
    <col min="15361" max="15361" width="7" customWidth="1"/>
    <col min="15362" max="15362" width="12.140625" customWidth="1"/>
    <col min="15364" max="15364" width="15.42578125" bestFit="1" customWidth="1"/>
    <col min="15369" max="15369" width="14" customWidth="1"/>
    <col min="15370" max="15370" width="17.7109375" customWidth="1"/>
    <col min="15617" max="15617" width="7" customWidth="1"/>
    <col min="15618" max="15618" width="12.140625" customWidth="1"/>
    <col min="15620" max="15620" width="15.42578125" bestFit="1" customWidth="1"/>
    <col min="15625" max="15625" width="14" customWidth="1"/>
    <col min="15626" max="15626" width="17.7109375" customWidth="1"/>
    <col min="15873" max="15873" width="7" customWidth="1"/>
    <col min="15874" max="15874" width="12.140625" customWidth="1"/>
    <col min="15876" max="15876" width="15.42578125" bestFit="1" customWidth="1"/>
    <col min="15881" max="15881" width="14" customWidth="1"/>
    <col min="15882" max="15882" width="17.7109375" customWidth="1"/>
    <col min="16129" max="16129" width="7" customWidth="1"/>
    <col min="16130" max="16130" width="12.140625" customWidth="1"/>
    <col min="16132" max="16132" width="15.42578125" bestFit="1" customWidth="1"/>
    <col min="16137" max="16137" width="14" customWidth="1"/>
    <col min="16138" max="16138" width="17.7109375" customWidth="1"/>
  </cols>
  <sheetData>
    <row r="4" spans="1:11" ht="72" x14ac:dyDescent="0.2">
      <c r="A4" s="248"/>
      <c r="B4" s="249"/>
      <c r="C4" s="88" t="s">
        <v>112</v>
      </c>
      <c r="D4" s="88" t="s">
        <v>113</v>
      </c>
      <c r="E4" s="7" t="s">
        <v>114</v>
      </c>
      <c r="F4" s="89" t="s">
        <v>115</v>
      </c>
      <c r="G4" t="s">
        <v>116</v>
      </c>
      <c r="H4" t="s">
        <v>117</v>
      </c>
    </row>
    <row r="5" spans="1:11" x14ac:dyDescent="0.2">
      <c r="A5" t="s">
        <v>24</v>
      </c>
      <c r="B5" s="8"/>
      <c r="C5" s="17">
        <f t="shared" ref="C5:H5" si="0">D25/100</f>
        <v>0.49713008186605401</v>
      </c>
      <c r="D5" s="17">
        <f t="shared" si="0"/>
        <v>5.2986996196463104E-2</v>
      </c>
      <c r="E5" s="17">
        <f t="shared" si="0"/>
        <v>7.5459960830048189E-2</v>
      </c>
      <c r="F5" s="17">
        <f t="shared" si="0"/>
        <v>9.4691537794778305E-2</v>
      </c>
      <c r="G5" s="17">
        <f t="shared" si="0"/>
        <v>0.25114945658573001</v>
      </c>
      <c r="H5" s="17">
        <f t="shared" si="0"/>
        <v>2.8581966726926426E-2</v>
      </c>
      <c r="I5" s="17">
        <f>SUM(C5:H5)</f>
        <v>1</v>
      </c>
      <c r="K5" s="17"/>
    </row>
    <row r="6" spans="1:11" x14ac:dyDescent="0.2">
      <c r="A6" t="s">
        <v>23</v>
      </c>
      <c r="B6" s="9"/>
      <c r="C6" s="17">
        <f t="shared" ref="C6:H6" si="1">D24/100</f>
        <v>0.51161119595020399</v>
      </c>
      <c r="D6" s="17">
        <f t="shared" si="1"/>
        <v>6.1683480220740695E-2</v>
      </c>
      <c r="E6" s="17">
        <f t="shared" si="1"/>
        <v>5.4796206283621016E-2</v>
      </c>
      <c r="F6" s="17">
        <f t="shared" si="1"/>
        <v>9.4560323892646903E-2</v>
      </c>
      <c r="G6" s="17">
        <f t="shared" si="1"/>
        <v>0.25242621845242696</v>
      </c>
      <c r="H6" s="17">
        <f t="shared" si="1"/>
        <v>2.4922575200360376E-2</v>
      </c>
      <c r="I6" s="17">
        <f t="shared" ref="I6:I12" si="2">SUM(C6:H6)</f>
        <v>0.99999999999999989</v>
      </c>
      <c r="K6" s="17"/>
    </row>
    <row r="7" spans="1:11" x14ac:dyDescent="0.2">
      <c r="A7" t="s">
        <v>22</v>
      </c>
      <c r="B7" s="10"/>
      <c r="C7" s="17">
        <f t="shared" ref="C7:H7" si="3">D23/100</f>
        <v>0.48604208435417395</v>
      </c>
      <c r="D7" s="17">
        <f t="shared" si="3"/>
        <v>6.6070153470157295E-2</v>
      </c>
      <c r="E7" s="17">
        <f t="shared" si="3"/>
        <v>8.4875827553774846E-2</v>
      </c>
      <c r="F7" s="17">
        <f t="shared" si="3"/>
        <v>8.5917588287505994E-2</v>
      </c>
      <c r="G7" s="17">
        <f t="shared" si="3"/>
        <v>0.25224334756929101</v>
      </c>
      <c r="H7" s="17">
        <f t="shared" si="3"/>
        <v>2.4850998765096898E-2</v>
      </c>
      <c r="I7" s="17">
        <f t="shared" si="2"/>
        <v>1</v>
      </c>
      <c r="K7" s="17"/>
    </row>
    <row r="8" spans="1:11" x14ac:dyDescent="0.2">
      <c r="A8" t="s">
        <v>21</v>
      </c>
      <c r="B8" s="11"/>
      <c r="C8" s="17">
        <f t="shared" ref="C8:H8" si="4">D22/100</f>
        <v>0.47664494127226298</v>
      </c>
      <c r="D8" s="17">
        <f t="shared" si="4"/>
        <v>8.4737219108706102E-2</v>
      </c>
      <c r="E8" s="17">
        <f t="shared" si="4"/>
        <v>5.9209258199799081E-2</v>
      </c>
      <c r="F8" s="17">
        <f t="shared" si="4"/>
        <v>9.2503136535097411E-2</v>
      </c>
      <c r="G8" s="17">
        <f t="shared" si="4"/>
        <v>0.251301240989311</v>
      </c>
      <c r="H8" s="17">
        <f t="shared" si="4"/>
        <v>3.5604203894823459E-2</v>
      </c>
      <c r="I8" s="17">
        <f t="shared" si="2"/>
        <v>1</v>
      </c>
      <c r="K8" s="17"/>
    </row>
    <row r="9" spans="1:11" x14ac:dyDescent="0.2">
      <c r="A9" t="s">
        <v>20</v>
      </c>
      <c r="B9" s="12"/>
      <c r="C9" s="17">
        <f t="shared" ref="C9:H9" si="5">D21/100</f>
        <v>0.50335158120912704</v>
      </c>
      <c r="D9" s="17">
        <f t="shared" si="5"/>
        <v>7.6754141592993208E-2</v>
      </c>
      <c r="E9" s="17">
        <f t="shared" si="5"/>
        <v>5.6018011180643264E-2</v>
      </c>
      <c r="F9" s="17">
        <f t="shared" si="5"/>
        <v>9.0391595471257399E-2</v>
      </c>
      <c r="G9" s="17">
        <f t="shared" si="5"/>
        <v>0.25203545789034398</v>
      </c>
      <c r="H9" s="17">
        <f t="shared" si="5"/>
        <v>2.1449212655635107E-2</v>
      </c>
      <c r="I9" s="17">
        <f t="shared" si="2"/>
        <v>1</v>
      </c>
      <c r="K9" s="17"/>
    </row>
    <row r="10" spans="1:11" x14ac:dyDescent="0.2">
      <c r="A10" t="s">
        <v>19</v>
      </c>
      <c r="B10" s="10"/>
      <c r="C10" s="17">
        <f t="shared" ref="C10:H10" si="6">D20/100</f>
        <v>0.47990971182029396</v>
      </c>
      <c r="D10" s="17">
        <f t="shared" si="6"/>
        <v>9.3835805286378804E-2</v>
      </c>
      <c r="E10" s="17">
        <f t="shared" si="6"/>
        <v>5.7021683077318572E-2</v>
      </c>
      <c r="F10" s="17">
        <f t="shared" si="6"/>
        <v>9.3152936096116093E-2</v>
      </c>
      <c r="G10" s="17">
        <f t="shared" si="6"/>
        <v>0.25146682115982</v>
      </c>
      <c r="H10" s="17">
        <f t="shared" si="6"/>
        <v>2.4613042560072563E-2</v>
      </c>
      <c r="I10" s="17">
        <f t="shared" si="2"/>
        <v>1</v>
      </c>
      <c r="K10" s="17"/>
    </row>
    <row r="11" spans="1:11" x14ac:dyDescent="0.2">
      <c r="A11" t="s">
        <v>18</v>
      </c>
      <c r="B11" s="11"/>
      <c r="C11" s="17">
        <f t="shared" ref="C11:H11" si="7">D19/100</f>
        <v>0.49184097071655303</v>
      </c>
      <c r="D11" s="17">
        <f t="shared" si="7"/>
        <v>7.405556526209861E-2</v>
      </c>
      <c r="E11" s="17">
        <f t="shared" si="7"/>
        <v>6.4035796925396765E-2</v>
      </c>
      <c r="F11" s="17">
        <f t="shared" si="7"/>
        <v>9.0195881602542799E-2</v>
      </c>
      <c r="G11" s="17">
        <f t="shared" si="7"/>
        <v>0.25216372172460999</v>
      </c>
      <c r="H11" s="17">
        <f t="shared" si="7"/>
        <v>2.7708063768798752E-2</v>
      </c>
      <c r="I11" s="17">
        <f t="shared" si="2"/>
        <v>0.99999999999999989</v>
      </c>
      <c r="K11" s="17"/>
    </row>
    <row r="12" spans="1:11" x14ac:dyDescent="0.2">
      <c r="A12" t="s">
        <v>17</v>
      </c>
      <c r="B12" s="10"/>
      <c r="C12" s="17">
        <f t="shared" ref="C12:H12" si="8">D18/100</f>
        <v>0.48532483081529798</v>
      </c>
      <c r="D12" s="17">
        <f t="shared" si="8"/>
        <v>8.9941776493235204E-2</v>
      </c>
      <c r="E12" s="17">
        <f t="shared" si="8"/>
        <v>6.142762433690753E-2</v>
      </c>
      <c r="F12" s="17">
        <f t="shared" si="8"/>
        <v>8.4954021302928201E-2</v>
      </c>
      <c r="G12" s="17">
        <f t="shared" si="8"/>
        <v>0.24793185186035699</v>
      </c>
      <c r="H12" s="17">
        <f t="shared" si="8"/>
        <v>3.0419895191274228E-2</v>
      </c>
      <c r="I12" s="17">
        <f t="shared" si="2"/>
        <v>1</v>
      </c>
      <c r="K12" s="17"/>
    </row>
    <row r="13" spans="1:11" x14ac:dyDescent="0.2">
      <c r="A13" s="9"/>
      <c r="B13" s="9"/>
      <c r="C13" s="17"/>
      <c r="D13" s="17"/>
      <c r="E13" s="17"/>
      <c r="F13" s="17"/>
      <c r="G13" s="17"/>
      <c r="K13" s="17"/>
    </row>
    <row r="15" spans="1:11" x14ac:dyDescent="0.2">
      <c r="A15" s="44" t="s">
        <v>186</v>
      </c>
      <c r="B15" s="47"/>
    </row>
    <row r="16" spans="1:11" x14ac:dyDescent="0.2">
      <c r="D16" t="s">
        <v>79</v>
      </c>
      <c r="E16" t="s">
        <v>80</v>
      </c>
      <c r="F16" t="s">
        <v>81</v>
      </c>
      <c r="G16" t="s">
        <v>9</v>
      </c>
      <c r="H16" t="s">
        <v>61</v>
      </c>
      <c r="I16" t="s">
        <v>76</v>
      </c>
    </row>
    <row r="17" spans="1:9" x14ac:dyDescent="0.2">
      <c r="A17" t="s">
        <v>0</v>
      </c>
      <c r="B17">
        <v>0</v>
      </c>
      <c r="C17">
        <v>100</v>
      </c>
      <c r="D17" s="86">
        <v>48.937504159802202</v>
      </c>
      <c r="E17" s="86">
        <v>7.9303847559218799</v>
      </c>
      <c r="F17" s="17">
        <v>6.343407644143789</v>
      </c>
      <c r="G17" s="86">
        <v>8.9207842267920299</v>
      </c>
      <c r="H17" s="86">
        <v>25.0376022997132</v>
      </c>
      <c r="I17" s="33">
        <f>+C17-D17-E17-F17-G17-H17</f>
        <v>2.830316913626902</v>
      </c>
    </row>
    <row r="18" spans="1:9" x14ac:dyDescent="0.2">
      <c r="A18" t="s">
        <v>17</v>
      </c>
      <c r="B18">
        <v>1</v>
      </c>
      <c r="C18">
        <v>100.00000000000001</v>
      </c>
      <c r="D18" s="87">
        <v>48.532483081529797</v>
      </c>
      <c r="E18" s="87">
        <v>8.9941776493235199</v>
      </c>
      <c r="F18" s="17">
        <v>6.1427624336907529</v>
      </c>
      <c r="G18" s="87">
        <v>8.4954021302928204</v>
      </c>
      <c r="H18" s="87">
        <v>24.7931851860357</v>
      </c>
      <c r="I18" s="33">
        <f t="shared" ref="I18:I25" si="9">+C18-D18-E18-F18-G18-H18</f>
        <v>3.0419895191274229</v>
      </c>
    </row>
    <row r="19" spans="1:9" x14ac:dyDescent="0.2">
      <c r="A19" t="s">
        <v>18</v>
      </c>
      <c r="B19">
        <v>2</v>
      </c>
      <c r="C19">
        <v>100</v>
      </c>
      <c r="D19" s="87">
        <v>49.184097071655302</v>
      </c>
      <c r="E19" s="87">
        <v>7.4055565262098604</v>
      </c>
      <c r="F19" s="17">
        <v>6.403579692539676</v>
      </c>
      <c r="G19" s="87">
        <v>9.0195881602542798</v>
      </c>
      <c r="H19" s="87">
        <v>25.216372172461</v>
      </c>
      <c r="I19" s="33">
        <f t="shared" si="9"/>
        <v>2.7708063768798752</v>
      </c>
    </row>
    <row r="20" spans="1:9" x14ac:dyDescent="0.2">
      <c r="A20" t="s">
        <v>19</v>
      </c>
      <c r="B20">
        <v>3</v>
      </c>
      <c r="C20">
        <v>100</v>
      </c>
      <c r="D20" s="87">
        <v>47.990971182029398</v>
      </c>
      <c r="E20" s="87">
        <v>9.3835805286378804</v>
      </c>
      <c r="F20" s="17">
        <v>5.7021683077318572</v>
      </c>
      <c r="G20" s="87">
        <v>9.3152936096116097</v>
      </c>
      <c r="H20" s="87">
        <v>25.146682115981999</v>
      </c>
      <c r="I20" s="33">
        <f t="shared" si="9"/>
        <v>2.4613042560072564</v>
      </c>
    </row>
    <row r="21" spans="1:9" x14ac:dyDescent="0.2">
      <c r="A21" t="s">
        <v>20</v>
      </c>
      <c r="B21">
        <v>4</v>
      </c>
      <c r="C21">
        <v>100</v>
      </c>
      <c r="D21" s="87">
        <v>50.335158120912702</v>
      </c>
      <c r="E21" s="87">
        <v>7.6754141592993204</v>
      </c>
      <c r="F21" s="17">
        <v>5.6018011180643263</v>
      </c>
      <c r="G21" s="87">
        <v>9.03915954712574</v>
      </c>
      <c r="H21" s="87">
        <v>25.203545789034401</v>
      </c>
      <c r="I21" s="33">
        <f t="shared" si="9"/>
        <v>2.1449212655635108</v>
      </c>
    </row>
    <row r="22" spans="1:9" x14ac:dyDescent="0.2">
      <c r="A22" t="s">
        <v>21</v>
      </c>
      <c r="B22">
        <v>5</v>
      </c>
      <c r="C22">
        <v>100</v>
      </c>
      <c r="D22" s="87">
        <v>47.664494127226298</v>
      </c>
      <c r="E22" s="87">
        <v>8.4737219108706103</v>
      </c>
      <c r="F22" s="17">
        <v>5.9209258199799084</v>
      </c>
      <c r="G22" s="87">
        <v>9.2503136535097408</v>
      </c>
      <c r="H22" s="87">
        <v>25.130124098931098</v>
      </c>
      <c r="I22" s="33">
        <f t="shared" si="9"/>
        <v>3.5604203894823456</v>
      </c>
    </row>
    <row r="23" spans="1:9" x14ac:dyDescent="0.2">
      <c r="A23" t="s">
        <v>22</v>
      </c>
      <c r="B23">
        <v>6</v>
      </c>
      <c r="C23">
        <v>100</v>
      </c>
      <c r="D23" s="87">
        <v>48.604208435417398</v>
      </c>
      <c r="E23" s="87">
        <v>6.6070153470157296</v>
      </c>
      <c r="F23" s="17">
        <v>8.4875827553774847</v>
      </c>
      <c r="G23" s="87">
        <v>8.5917588287505993</v>
      </c>
      <c r="H23" s="87">
        <v>25.2243347569291</v>
      </c>
      <c r="I23" s="33">
        <f t="shared" si="9"/>
        <v>2.4850998765096897</v>
      </c>
    </row>
    <row r="24" spans="1:9" x14ac:dyDescent="0.2">
      <c r="A24" t="s">
        <v>23</v>
      </c>
      <c r="B24">
        <v>7</v>
      </c>
      <c r="C24">
        <v>100</v>
      </c>
      <c r="D24" s="87">
        <v>51.161119595020402</v>
      </c>
      <c r="E24" s="87">
        <v>6.1683480220740696</v>
      </c>
      <c r="F24" s="17">
        <v>5.4796206283621016</v>
      </c>
      <c r="G24" s="87">
        <v>9.4560323892646903</v>
      </c>
      <c r="H24" s="87">
        <v>25.242621845242699</v>
      </c>
      <c r="I24" s="33">
        <f t="shared" si="9"/>
        <v>2.4922575200360377</v>
      </c>
    </row>
    <row r="25" spans="1:9" x14ac:dyDescent="0.2">
      <c r="A25" t="s">
        <v>24</v>
      </c>
      <c r="B25">
        <v>8</v>
      </c>
      <c r="C25">
        <v>100</v>
      </c>
      <c r="D25" s="90">
        <v>49.7130081866054</v>
      </c>
      <c r="E25" s="90">
        <v>5.2986996196463103</v>
      </c>
      <c r="F25" s="17">
        <v>7.5459960830048196</v>
      </c>
      <c r="G25" s="90">
        <v>9.4691537794778302</v>
      </c>
      <c r="H25" s="90">
        <v>25.114945658572999</v>
      </c>
      <c r="I25" s="33">
        <f t="shared" si="9"/>
        <v>2.8581966726926424</v>
      </c>
    </row>
  </sheetData>
  <mergeCells count="1">
    <mergeCell ref="A4:B4"/>
  </mergeCells>
  <pageMargins left="0.22" right="0.16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I9" sqref="I9"/>
    </sheetView>
  </sheetViews>
  <sheetFormatPr defaultRowHeight="12.75" x14ac:dyDescent="0.2"/>
  <cols>
    <col min="2" max="2" width="12.140625" customWidth="1"/>
    <col min="4" max="4" width="15.42578125" bestFit="1" customWidth="1"/>
    <col min="258" max="258" width="12.140625" customWidth="1"/>
    <col min="260" max="260" width="15.42578125" bestFit="1" customWidth="1"/>
    <col min="514" max="514" width="12.140625" customWidth="1"/>
    <col min="516" max="516" width="15.42578125" bestFit="1" customWidth="1"/>
    <col min="770" max="770" width="12.140625" customWidth="1"/>
    <col min="772" max="772" width="15.42578125" bestFit="1" customWidth="1"/>
    <col min="1026" max="1026" width="12.140625" customWidth="1"/>
    <col min="1028" max="1028" width="15.42578125" bestFit="1" customWidth="1"/>
    <col min="1282" max="1282" width="12.140625" customWidth="1"/>
    <col min="1284" max="1284" width="15.42578125" bestFit="1" customWidth="1"/>
    <col min="1538" max="1538" width="12.140625" customWidth="1"/>
    <col min="1540" max="1540" width="15.42578125" bestFit="1" customWidth="1"/>
    <col min="1794" max="1794" width="12.140625" customWidth="1"/>
    <col min="1796" max="1796" width="15.42578125" bestFit="1" customWidth="1"/>
    <col min="2050" max="2050" width="12.140625" customWidth="1"/>
    <col min="2052" max="2052" width="15.42578125" bestFit="1" customWidth="1"/>
    <col min="2306" max="2306" width="12.140625" customWidth="1"/>
    <col min="2308" max="2308" width="15.42578125" bestFit="1" customWidth="1"/>
    <col min="2562" max="2562" width="12.140625" customWidth="1"/>
    <col min="2564" max="2564" width="15.42578125" bestFit="1" customWidth="1"/>
    <col min="2818" max="2818" width="12.140625" customWidth="1"/>
    <col min="2820" max="2820" width="15.42578125" bestFit="1" customWidth="1"/>
    <col min="3074" max="3074" width="12.140625" customWidth="1"/>
    <col min="3076" max="3076" width="15.42578125" bestFit="1" customWidth="1"/>
    <col min="3330" max="3330" width="12.140625" customWidth="1"/>
    <col min="3332" max="3332" width="15.42578125" bestFit="1" customWidth="1"/>
    <col min="3586" max="3586" width="12.140625" customWidth="1"/>
    <col min="3588" max="3588" width="15.42578125" bestFit="1" customWidth="1"/>
    <col min="3842" max="3842" width="12.140625" customWidth="1"/>
    <col min="3844" max="3844" width="15.42578125" bestFit="1" customWidth="1"/>
    <col min="4098" max="4098" width="12.140625" customWidth="1"/>
    <col min="4100" max="4100" width="15.42578125" bestFit="1" customWidth="1"/>
    <col min="4354" max="4354" width="12.140625" customWidth="1"/>
    <col min="4356" max="4356" width="15.42578125" bestFit="1" customWidth="1"/>
    <col min="4610" max="4610" width="12.140625" customWidth="1"/>
    <col min="4612" max="4612" width="15.42578125" bestFit="1" customWidth="1"/>
    <col min="4866" max="4866" width="12.140625" customWidth="1"/>
    <col min="4868" max="4868" width="15.42578125" bestFit="1" customWidth="1"/>
    <col min="5122" max="5122" width="12.140625" customWidth="1"/>
    <col min="5124" max="5124" width="15.42578125" bestFit="1" customWidth="1"/>
    <col min="5378" max="5378" width="12.140625" customWidth="1"/>
    <col min="5380" max="5380" width="15.42578125" bestFit="1" customWidth="1"/>
    <col min="5634" max="5634" width="12.140625" customWidth="1"/>
    <col min="5636" max="5636" width="15.42578125" bestFit="1" customWidth="1"/>
    <col min="5890" max="5890" width="12.140625" customWidth="1"/>
    <col min="5892" max="5892" width="15.42578125" bestFit="1" customWidth="1"/>
    <col min="6146" max="6146" width="12.140625" customWidth="1"/>
    <col min="6148" max="6148" width="15.42578125" bestFit="1" customWidth="1"/>
    <col min="6402" max="6402" width="12.140625" customWidth="1"/>
    <col min="6404" max="6404" width="15.42578125" bestFit="1" customWidth="1"/>
    <col min="6658" max="6658" width="12.140625" customWidth="1"/>
    <col min="6660" max="6660" width="15.42578125" bestFit="1" customWidth="1"/>
    <col min="6914" max="6914" width="12.140625" customWidth="1"/>
    <col min="6916" max="6916" width="15.42578125" bestFit="1" customWidth="1"/>
    <col min="7170" max="7170" width="12.140625" customWidth="1"/>
    <col min="7172" max="7172" width="15.42578125" bestFit="1" customWidth="1"/>
    <col min="7426" max="7426" width="12.140625" customWidth="1"/>
    <col min="7428" max="7428" width="15.42578125" bestFit="1" customWidth="1"/>
    <col min="7682" max="7682" width="12.140625" customWidth="1"/>
    <col min="7684" max="7684" width="15.42578125" bestFit="1" customWidth="1"/>
    <col min="7938" max="7938" width="12.140625" customWidth="1"/>
    <col min="7940" max="7940" width="15.42578125" bestFit="1" customWidth="1"/>
    <col min="8194" max="8194" width="12.140625" customWidth="1"/>
    <col min="8196" max="8196" width="15.42578125" bestFit="1" customWidth="1"/>
    <col min="8450" max="8450" width="12.140625" customWidth="1"/>
    <col min="8452" max="8452" width="15.42578125" bestFit="1" customWidth="1"/>
    <col min="8706" max="8706" width="12.140625" customWidth="1"/>
    <col min="8708" max="8708" width="15.42578125" bestFit="1" customWidth="1"/>
    <col min="8962" max="8962" width="12.140625" customWidth="1"/>
    <col min="8964" max="8964" width="15.42578125" bestFit="1" customWidth="1"/>
    <col min="9218" max="9218" width="12.140625" customWidth="1"/>
    <col min="9220" max="9220" width="15.42578125" bestFit="1" customWidth="1"/>
    <col min="9474" max="9474" width="12.140625" customWidth="1"/>
    <col min="9476" max="9476" width="15.42578125" bestFit="1" customWidth="1"/>
    <col min="9730" max="9730" width="12.140625" customWidth="1"/>
    <col min="9732" max="9732" width="15.42578125" bestFit="1" customWidth="1"/>
    <col min="9986" max="9986" width="12.140625" customWidth="1"/>
    <col min="9988" max="9988" width="15.42578125" bestFit="1" customWidth="1"/>
    <col min="10242" max="10242" width="12.140625" customWidth="1"/>
    <col min="10244" max="10244" width="15.42578125" bestFit="1" customWidth="1"/>
    <col min="10498" max="10498" width="12.140625" customWidth="1"/>
    <col min="10500" max="10500" width="15.42578125" bestFit="1" customWidth="1"/>
    <col min="10754" max="10754" width="12.140625" customWidth="1"/>
    <col min="10756" max="10756" width="15.42578125" bestFit="1" customWidth="1"/>
    <col min="11010" max="11010" width="12.140625" customWidth="1"/>
    <col min="11012" max="11012" width="15.42578125" bestFit="1" customWidth="1"/>
    <col min="11266" max="11266" width="12.140625" customWidth="1"/>
    <col min="11268" max="11268" width="15.42578125" bestFit="1" customWidth="1"/>
    <col min="11522" max="11522" width="12.140625" customWidth="1"/>
    <col min="11524" max="11524" width="15.42578125" bestFit="1" customWidth="1"/>
    <col min="11778" max="11778" width="12.140625" customWidth="1"/>
    <col min="11780" max="11780" width="15.42578125" bestFit="1" customWidth="1"/>
    <col min="12034" max="12034" width="12.140625" customWidth="1"/>
    <col min="12036" max="12036" width="15.42578125" bestFit="1" customWidth="1"/>
    <col min="12290" max="12290" width="12.140625" customWidth="1"/>
    <col min="12292" max="12292" width="15.42578125" bestFit="1" customWidth="1"/>
    <col min="12546" max="12546" width="12.140625" customWidth="1"/>
    <col min="12548" max="12548" width="15.42578125" bestFit="1" customWidth="1"/>
    <col min="12802" max="12802" width="12.140625" customWidth="1"/>
    <col min="12804" max="12804" width="15.42578125" bestFit="1" customWidth="1"/>
    <col min="13058" max="13058" width="12.140625" customWidth="1"/>
    <col min="13060" max="13060" width="15.42578125" bestFit="1" customWidth="1"/>
    <col min="13314" max="13314" width="12.140625" customWidth="1"/>
    <col min="13316" max="13316" width="15.42578125" bestFit="1" customWidth="1"/>
    <col min="13570" max="13570" width="12.140625" customWidth="1"/>
    <col min="13572" max="13572" width="15.42578125" bestFit="1" customWidth="1"/>
    <col min="13826" max="13826" width="12.140625" customWidth="1"/>
    <col min="13828" max="13828" width="15.42578125" bestFit="1" customWidth="1"/>
    <col min="14082" max="14082" width="12.140625" customWidth="1"/>
    <col min="14084" max="14084" width="15.42578125" bestFit="1" customWidth="1"/>
    <col min="14338" max="14338" width="12.140625" customWidth="1"/>
    <col min="14340" max="14340" width="15.42578125" bestFit="1" customWidth="1"/>
    <col min="14594" max="14594" width="12.140625" customWidth="1"/>
    <col min="14596" max="14596" width="15.42578125" bestFit="1" customWidth="1"/>
    <col min="14850" max="14850" width="12.140625" customWidth="1"/>
    <col min="14852" max="14852" width="15.42578125" bestFit="1" customWidth="1"/>
    <col min="15106" max="15106" width="12.140625" customWidth="1"/>
    <col min="15108" max="15108" width="15.42578125" bestFit="1" customWidth="1"/>
    <col min="15362" max="15362" width="12.140625" customWidth="1"/>
    <col min="15364" max="15364" width="15.42578125" bestFit="1" customWidth="1"/>
    <col min="15618" max="15618" width="12.140625" customWidth="1"/>
    <col min="15620" max="15620" width="15.42578125" bestFit="1" customWidth="1"/>
    <col min="15874" max="15874" width="12.140625" customWidth="1"/>
    <col min="15876" max="15876" width="15.42578125" bestFit="1" customWidth="1"/>
    <col min="16130" max="16130" width="12.140625" customWidth="1"/>
    <col min="16132" max="16132" width="15.42578125" bestFit="1" customWidth="1"/>
  </cols>
  <sheetData>
    <row r="2" spans="1:9" ht="72" x14ac:dyDescent="0.2">
      <c r="A2" s="248"/>
      <c r="B2" s="249"/>
      <c r="C2" s="88" t="s">
        <v>112</v>
      </c>
      <c r="D2" s="88" t="s">
        <v>113</v>
      </c>
      <c r="E2" s="7" t="s">
        <v>114</v>
      </c>
      <c r="F2" s="89" t="s">
        <v>115</v>
      </c>
      <c r="G2" t="s">
        <v>116</v>
      </c>
      <c r="H2" t="s">
        <v>117</v>
      </c>
    </row>
    <row r="3" spans="1:9" x14ac:dyDescent="0.2">
      <c r="A3" t="s">
        <v>29</v>
      </c>
      <c r="B3" s="8"/>
      <c r="C3" s="17">
        <f t="shared" ref="C3:H3" si="0">D24/100</f>
        <v>0.45392306193024801</v>
      </c>
      <c r="D3" s="17">
        <f t="shared" si="0"/>
        <v>7.2126443261731302E-2</v>
      </c>
      <c r="E3" s="17">
        <f t="shared" si="0"/>
        <v>9.3848765874405424E-2</v>
      </c>
      <c r="F3" s="17">
        <f t="shared" si="0"/>
        <v>9.2213295911927895E-2</v>
      </c>
      <c r="G3" s="17">
        <f t="shared" si="0"/>
        <v>0.25026046867796498</v>
      </c>
      <c r="H3" s="17">
        <f t="shared" si="0"/>
        <v>3.7627964343722377E-2</v>
      </c>
      <c r="I3" s="17">
        <f>SUM(C3:H3)</f>
        <v>1</v>
      </c>
    </row>
    <row r="4" spans="1:9" x14ac:dyDescent="0.2">
      <c r="A4" t="s">
        <v>28</v>
      </c>
      <c r="B4" s="9"/>
      <c r="C4" s="17">
        <f t="shared" ref="C4:H4" si="1">D23/100</f>
        <v>0.47403817593055597</v>
      </c>
      <c r="D4" s="17">
        <f t="shared" si="1"/>
        <v>8.0148035841082391E-2</v>
      </c>
      <c r="E4" s="17">
        <f t="shared" si="1"/>
        <v>7.5718079250582923E-2</v>
      </c>
      <c r="F4" s="17">
        <f t="shared" si="1"/>
        <v>8.9104925669044308E-2</v>
      </c>
      <c r="G4" s="17">
        <f t="shared" si="1"/>
        <v>0.25146472307173501</v>
      </c>
      <c r="H4" s="17">
        <f t="shared" si="1"/>
        <v>2.9526060236999319E-2</v>
      </c>
      <c r="I4" s="17">
        <f t="shared" ref="I4:I10" si="2">SUM(C4:H4)</f>
        <v>1</v>
      </c>
    </row>
    <row r="5" spans="1:9" x14ac:dyDescent="0.2">
      <c r="A5" t="s">
        <v>27</v>
      </c>
      <c r="B5" s="10"/>
      <c r="C5" s="17">
        <f t="shared" ref="C5:H5" si="3">D22/100</f>
        <v>0.46755559794375701</v>
      </c>
      <c r="D5" s="17">
        <f t="shared" si="3"/>
        <v>8.7812439362917494E-2</v>
      </c>
      <c r="E5" s="17">
        <f t="shared" si="3"/>
        <v>7.6573770586756199E-2</v>
      </c>
      <c r="F5" s="17">
        <f t="shared" si="3"/>
        <v>8.8549995129389714E-2</v>
      </c>
      <c r="G5" s="17">
        <f t="shared" si="3"/>
        <v>0.249554352271843</v>
      </c>
      <c r="H5" s="17">
        <f t="shared" si="3"/>
        <v>2.9953844705336578E-2</v>
      </c>
      <c r="I5" s="17">
        <f t="shared" si="2"/>
        <v>1</v>
      </c>
    </row>
    <row r="6" spans="1:9" x14ac:dyDescent="0.2">
      <c r="A6" t="s">
        <v>26</v>
      </c>
      <c r="B6" s="11"/>
      <c r="C6" s="17">
        <f t="shared" ref="C6:H6" si="4">D21/100</f>
        <v>0.46830522096236105</v>
      </c>
      <c r="D6" s="17">
        <f t="shared" si="4"/>
        <v>9.6199082940779196E-2</v>
      </c>
      <c r="E6" s="17">
        <f t="shared" si="4"/>
        <v>7.1184185713515827E-2</v>
      </c>
      <c r="F6" s="17">
        <f t="shared" si="4"/>
        <v>8.6256668083952701E-2</v>
      </c>
      <c r="G6" s="17">
        <f t="shared" si="4"/>
        <v>0.24934099231892901</v>
      </c>
      <c r="H6" s="17">
        <f t="shared" si="4"/>
        <v>2.8713849980462208E-2</v>
      </c>
      <c r="I6" s="17">
        <f t="shared" si="2"/>
        <v>1</v>
      </c>
    </row>
    <row r="7" spans="1:9" x14ac:dyDescent="0.2">
      <c r="A7" t="s">
        <v>25</v>
      </c>
      <c r="B7" s="12"/>
      <c r="C7" s="17">
        <f t="shared" ref="C7:H7" si="5">D20/100</f>
        <v>0.49769192573753401</v>
      </c>
      <c r="D7" s="17">
        <f t="shared" si="5"/>
        <v>7.0568827070772902E-2</v>
      </c>
      <c r="E7" s="17">
        <f t="shared" si="5"/>
        <v>5.9681416862659827E-2</v>
      </c>
      <c r="F7" s="17">
        <f t="shared" si="5"/>
        <v>9.6789265310269712E-2</v>
      </c>
      <c r="G7" s="17">
        <f t="shared" si="5"/>
        <v>0.25132053090412598</v>
      </c>
      <c r="H7" s="17">
        <f t="shared" si="5"/>
        <v>2.3948034114637549E-2</v>
      </c>
      <c r="I7" s="17">
        <f t="shared" si="2"/>
        <v>0.99999999999999989</v>
      </c>
    </row>
    <row r="8" spans="1:9" x14ac:dyDescent="0.2">
      <c r="A8" t="s">
        <v>48</v>
      </c>
      <c r="B8" s="10"/>
      <c r="C8" s="17">
        <f t="shared" ref="C8:H8" si="6">D19/100</f>
        <v>0.50548952790224</v>
      </c>
      <c r="D8" s="17">
        <f t="shared" si="6"/>
        <v>7.7001354495777899E-2</v>
      </c>
      <c r="E8" s="17">
        <f t="shared" si="6"/>
        <v>5.1058573273269264E-2</v>
      </c>
      <c r="F8" s="17">
        <f t="shared" si="6"/>
        <v>9.3005396785841493E-2</v>
      </c>
      <c r="G8" s="17">
        <f t="shared" si="6"/>
        <v>0.25023402377466697</v>
      </c>
      <c r="H8" s="17">
        <f t="shared" si="6"/>
        <v>2.3211123768204268E-2</v>
      </c>
      <c r="I8" s="17">
        <f t="shared" si="2"/>
        <v>0.99999999999999989</v>
      </c>
    </row>
    <row r="9" spans="1:9" x14ac:dyDescent="0.2">
      <c r="A9" t="s">
        <v>47</v>
      </c>
      <c r="B9" s="11"/>
      <c r="C9" s="17">
        <f t="shared" ref="C9:H9" si="7">D18/100</f>
        <v>0.52112365747378397</v>
      </c>
      <c r="D9" s="17">
        <f t="shared" si="7"/>
        <v>8.3022935380745094E-2</v>
      </c>
      <c r="E9" s="17">
        <f t="shared" si="7"/>
        <v>3.8670536497023657E-2</v>
      </c>
      <c r="F9" s="17">
        <f t="shared" si="7"/>
        <v>8.3734727911865092E-2</v>
      </c>
      <c r="G9" s="17">
        <f t="shared" si="7"/>
        <v>0.25229983582613202</v>
      </c>
      <c r="H9" s="17">
        <f t="shared" si="7"/>
        <v>2.1148306910450217E-2</v>
      </c>
      <c r="I9" s="17">
        <f t="shared" si="2"/>
        <v>1</v>
      </c>
    </row>
    <row r="10" spans="1:9" x14ac:dyDescent="0.2">
      <c r="A10" t="s">
        <v>46</v>
      </c>
      <c r="B10" s="45"/>
      <c r="C10" s="17">
        <f t="shared" ref="C10:H10" si="8">D17/100</f>
        <v>0.54737878797597606</v>
      </c>
      <c r="D10" s="17">
        <f t="shared" si="8"/>
        <v>7.2215230888812501E-2</v>
      </c>
      <c r="E10" s="17">
        <f t="shared" si="8"/>
        <v>2.3385899603666119E-2</v>
      </c>
      <c r="F10" s="17">
        <f t="shared" si="8"/>
        <v>7.918222691765249E-2</v>
      </c>
      <c r="G10" s="17">
        <f t="shared" si="8"/>
        <v>0.24696452342989703</v>
      </c>
      <c r="H10" s="17">
        <f t="shared" si="8"/>
        <v>3.0873331183995843E-2</v>
      </c>
      <c r="I10" s="17">
        <f t="shared" si="2"/>
        <v>1.0000000000000002</v>
      </c>
    </row>
    <row r="11" spans="1:9" s="37" customFormat="1" x14ac:dyDescent="0.2">
      <c r="A11" s="38"/>
      <c r="B11" s="38"/>
      <c r="C11" s="36"/>
      <c r="D11" s="36"/>
      <c r="E11" s="36"/>
      <c r="F11" s="36"/>
      <c r="G11" s="36"/>
    </row>
    <row r="13" spans="1:9" x14ac:dyDescent="0.2">
      <c r="A13" s="44" t="s">
        <v>186</v>
      </c>
      <c r="B13" s="44"/>
    </row>
    <row r="14" spans="1:9" x14ac:dyDescent="0.2">
      <c r="D14" t="s">
        <v>137</v>
      </c>
      <c r="E14" t="s">
        <v>138</v>
      </c>
      <c r="F14" t="s">
        <v>81</v>
      </c>
      <c r="G14" t="s">
        <v>139</v>
      </c>
      <c r="H14" t="s">
        <v>140</v>
      </c>
    </row>
    <row r="15" spans="1:9" x14ac:dyDescent="0.2">
      <c r="D15" t="s">
        <v>75</v>
      </c>
      <c r="E15" t="s">
        <v>77</v>
      </c>
    </row>
    <row r="16" spans="1:9" x14ac:dyDescent="0.2">
      <c r="A16" t="s">
        <v>141</v>
      </c>
      <c r="C16">
        <v>0</v>
      </c>
      <c r="D16" s="86">
        <v>48.937504159802202</v>
      </c>
      <c r="E16" s="86">
        <v>7.9303847559218799</v>
      </c>
      <c r="F16" s="17">
        <v>6.343407644143789</v>
      </c>
      <c r="G16" s="86">
        <v>8.9207842267920299</v>
      </c>
      <c r="H16" s="86">
        <v>25.0376022997132</v>
      </c>
      <c r="I16" s="17">
        <f>100-D16-E16-F16-G16-H16</f>
        <v>2.830316913626902</v>
      </c>
    </row>
    <row r="17" spans="1:9" x14ac:dyDescent="0.2">
      <c r="A17" t="s">
        <v>142</v>
      </c>
      <c r="B17" t="s">
        <v>46</v>
      </c>
      <c r="C17">
        <v>1</v>
      </c>
      <c r="D17" s="87">
        <v>54.737878797597602</v>
      </c>
      <c r="E17" s="87">
        <v>7.2215230888812503</v>
      </c>
      <c r="F17" s="17">
        <v>2.3385899603666118</v>
      </c>
      <c r="G17" s="87">
        <v>7.9182226917652496</v>
      </c>
      <c r="H17" s="87">
        <v>24.696452342989701</v>
      </c>
      <c r="I17" s="17">
        <f t="shared" ref="I17:I24" si="9">100-D17-E17-F17-G17-H17</f>
        <v>3.0873331183995845</v>
      </c>
    </row>
    <row r="18" spans="1:9" x14ac:dyDescent="0.2">
      <c r="B18" t="s">
        <v>47</v>
      </c>
      <c r="C18">
        <v>2</v>
      </c>
      <c r="D18" s="87">
        <v>52.112365747378398</v>
      </c>
      <c r="E18" s="87">
        <v>8.30229353807451</v>
      </c>
      <c r="F18" s="17">
        <v>3.867053649702366</v>
      </c>
      <c r="G18" s="87">
        <v>8.3734727911865097</v>
      </c>
      <c r="H18" s="87">
        <v>25.229983582613201</v>
      </c>
      <c r="I18" s="17">
        <f t="shared" si="9"/>
        <v>2.1148306910450216</v>
      </c>
    </row>
    <row r="19" spans="1:9" x14ac:dyDescent="0.2">
      <c r="B19" t="s">
        <v>48</v>
      </c>
      <c r="C19">
        <v>3</v>
      </c>
      <c r="D19" s="87">
        <v>50.548952790224</v>
      </c>
      <c r="E19" s="87">
        <v>7.7001354495777896</v>
      </c>
      <c r="F19" s="17">
        <v>5.1058573273269268</v>
      </c>
      <c r="G19" s="87">
        <v>9.3005396785841494</v>
      </c>
      <c r="H19" s="87">
        <v>25.023402377466699</v>
      </c>
      <c r="I19" s="17">
        <f t="shared" si="9"/>
        <v>2.3211123768204267</v>
      </c>
    </row>
    <row r="20" spans="1:9" x14ac:dyDescent="0.2">
      <c r="B20" t="s">
        <v>25</v>
      </c>
      <c r="C20">
        <v>4</v>
      </c>
      <c r="D20" s="87">
        <v>49.769192573753401</v>
      </c>
      <c r="E20" s="87">
        <v>7.0568827070772899</v>
      </c>
      <c r="F20" s="17">
        <v>5.9681416862659828</v>
      </c>
      <c r="G20" s="87">
        <v>9.6789265310269705</v>
      </c>
      <c r="H20" s="87">
        <v>25.132053090412601</v>
      </c>
      <c r="I20" s="17">
        <f t="shared" si="9"/>
        <v>2.3948034114637551</v>
      </c>
    </row>
    <row r="21" spans="1:9" x14ac:dyDescent="0.2">
      <c r="A21" t="s">
        <v>143</v>
      </c>
      <c r="B21" t="s">
        <v>26</v>
      </c>
      <c r="C21">
        <v>5</v>
      </c>
      <c r="D21" s="87">
        <v>46.830522096236102</v>
      </c>
      <c r="E21" s="87">
        <v>9.6199082940779199</v>
      </c>
      <c r="F21" s="17">
        <v>7.1184185713515831</v>
      </c>
      <c r="G21" s="87">
        <v>8.6256668083952697</v>
      </c>
      <c r="H21" s="87">
        <v>24.934099231892901</v>
      </c>
      <c r="I21" s="17">
        <f t="shared" si="9"/>
        <v>2.8713849980462207</v>
      </c>
    </row>
    <row r="22" spans="1:9" x14ac:dyDescent="0.2">
      <c r="B22" t="s">
        <v>27</v>
      </c>
      <c r="C22">
        <v>6</v>
      </c>
      <c r="D22" s="87">
        <v>46.755559794375699</v>
      </c>
      <c r="E22" s="87">
        <v>8.7812439362917498</v>
      </c>
      <c r="F22" s="17">
        <v>7.6573770586756194</v>
      </c>
      <c r="G22" s="87">
        <v>8.8549995129389707</v>
      </c>
      <c r="H22" s="87">
        <v>24.955435227184299</v>
      </c>
      <c r="I22" s="17">
        <f t="shared" si="9"/>
        <v>2.9953844705336579</v>
      </c>
    </row>
    <row r="23" spans="1:9" x14ac:dyDescent="0.2">
      <c r="B23" t="s">
        <v>28</v>
      </c>
      <c r="C23">
        <v>7</v>
      </c>
      <c r="D23" s="87">
        <v>47.403817593055599</v>
      </c>
      <c r="E23" s="87">
        <v>8.0148035841082397</v>
      </c>
      <c r="F23" s="17">
        <v>7.5718079250582928</v>
      </c>
      <c r="G23" s="87">
        <v>8.9104925669044306</v>
      </c>
      <c r="H23" s="87">
        <v>25.1464723071735</v>
      </c>
      <c r="I23" s="17">
        <f t="shared" si="9"/>
        <v>2.9526060236999321</v>
      </c>
    </row>
    <row r="24" spans="1:9" x14ac:dyDescent="0.2">
      <c r="B24" t="s">
        <v>29</v>
      </c>
      <c r="C24">
        <v>8</v>
      </c>
      <c r="D24" s="90">
        <v>45.392306193024801</v>
      </c>
      <c r="E24" s="90">
        <v>7.2126443261731303</v>
      </c>
      <c r="F24" s="17">
        <v>9.3848765874405427</v>
      </c>
      <c r="G24" s="90">
        <v>9.2213295911927897</v>
      </c>
      <c r="H24" s="90">
        <v>25.026046867796499</v>
      </c>
      <c r="I24" s="17">
        <f t="shared" si="9"/>
        <v>3.7627964343722375</v>
      </c>
    </row>
  </sheetData>
  <mergeCells count="1">
    <mergeCell ref="A2:B2"/>
  </mergeCells>
  <pageMargins left="0.33" right="0.16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zoomScale="93" zoomScaleNormal="93" workbookViewId="0">
      <selection activeCell="I3" sqref="I3"/>
    </sheetView>
  </sheetViews>
  <sheetFormatPr defaultRowHeight="12.75" x14ac:dyDescent="0.2"/>
  <cols>
    <col min="1" max="1" width="24.85546875" style="120" customWidth="1"/>
    <col min="2" max="2" width="18.5703125" style="120" customWidth="1"/>
    <col min="3" max="3" width="9.140625" style="120"/>
    <col min="4" max="4" width="14.7109375" style="120" customWidth="1"/>
    <col min="5" max="5" width="9.140625" style="120"/>
    <col min="6" max="6" width="17.85546875" style="120" customWidth="1"/>
    <col min="7" max="7" width="15.85546875" style="120" customWidth="1"/>
    <col min="8" max="16384" width="9.140625" style="120"/>
  </cols>
  <sheetData>
    <row r="2" spans="1:10" ht="72" x14ac:dyDescent="0.2">
      <c r="A2" s="250"/>
      <c r="B2" s="251"/>
      <c r="C2" s="31" t="s">
        <v>112</v>
      </c>
      <c r="D2" s="31" t="s">
        <v>113</v>
      </c>
      <c r="E2" s="204" t="s">
        <v>114</v>
      </c>
      <c r="F2" s="66" t="s">
        <v>115</v>
      </c>
      <c r="G2" s="120" t="s">
        <v>116</v>
      </c>
      <c r="H2" s="120" t="s">
        <v>117</v>
      </c>
    </row>
    <row r="3" spans="1:10" x14ac:dyDescent="0.2">
      <c r="A3" s="198" t="s">
        <v>119</v>
      </c>
      <c r="B3" s="121"/>
      <c r="C3" s="199">
        <f t="shared" ref="C3:H3" si="0">D22/100</f>
        <v>0.479800834548958</v>
      </c>
      <c r="D3" s="199">
        <f t="shared" si="0"/>
        <v>9.7690799742930795E-2</v>
      </c>
      <c r="E3" s="199">
        <f t="shared" si="0"/>
        <v>5.5260921363794353E-2</v>
      </c>
      <c r="F3" s="199">
        <f t="shared" si="0"/>
        <v>8.6660772853135809E-2</v>
      </c>
      <c r="G3" s="199">
        <f t="shared" si="0"/>
        <v>0.25034039224844201</v>
      </c>
      <c r="H3" s="199">
        <f t="shared" si="0"/>
        <v>3.0246279242739114E-2</v>
      </c>
      <c r="I3" s="199">
        <f>SUM(C3:H3)</f>
        <v>1</v>
      </c>
      <c r="J3" s="199"/>
    </row>
    <row r="4" spans="1:10" x14ac:dyDescent="0.2">
      <c r="A4" s="200" t="s">
        <v>118</v>
      </c>
      <c r="B4" s="123"/>
      <c r="C4" s="199">
        <f t="shared" ref="C4:H4" si="1">D21/100</f>
        <v>0.46579845381118196</v>
      </c>
      <c r="D4" s="199">
        <f t="shared" si="1"/>
        <v>9.8100856104971892E-2</v>
      </c>
      <c r="E4" s="199">
        <f t="shared" si="1"/>
        <v>6.4718799565281274E-2</v>
      </c>
      <c r="F4" s="199">
        <f t="shared" si="1"/>
        <v>9.0193677487890103E-2</v>
      </c>
      <c r="G4" s="199">
        <f t="shared" si="1"/>
        <v>0.249956682857497</v>
      </c>
      <c r="H4" s="199">
        <f t="shared" si="1"/>
        <v>3.1231530173177761E-2</v>
      </c>
      <c r="I4" s="199">
        <f t="shared" ref="I4:I9" si="2">SUM(C4:H4)</f>
        <v>1</v>
      </c>
    </row>
    <row r="5" spans="1:10" x14ac:dyDescent="0.2">
      <c r="A5" s="25" t="s">
        <v>124</v>
      </c>
      <c r="B5" s="125"/>
      <c r="C5" s="199">
        <f t="shared" ref="C5:H5" si="3">D20/100</f>
        <v>0.547531212732423</v>
      </c>
      <c r="D5" s="199">
        <f t="shared" si="3"/>
        <v>3.6915550544492699E-2</v>
      </c>
      <c r="E5" s="199">
        <f t="shared" si="3"/>
        <v>5.7904775407922687E-2</v>
      </c>
      <c r="F5" s="199">
        <f t="shared" si="3"/>
        <v>8.93044933463151E-2</v>
      </c>
      <c r="G5" s="199">
        <f t="shared" si="3"/>
        <v>0.255020596427462</v>
      </c>
      <c r="H5" s="199">
        <f t="shared" si="3"/>
        <v>1.3323371541384538E-2</v>
      </c>
      <c r="I5" s="199">
        <f t="shared" si="2"/>
        <v>1</v>
      </c>
    </row>
    <row r="6" spans="1:10" ht="25.5" x14ac:dyDescent="0.2">
      <c r="A6" s="201" t="s">
        <v>120</v>
      </c>
      <c r="B6" s="137"/>
      <c r="C6" s="199">
        <f t="shared" ref="C6:H6" si="4">D19/100</f>
        <v>0.52125542047002105</v>
      </c>
      <c r="D6" s="199">
        <f t="shared" si="4"/>
        <v>3.0259353588701798E-2</v>
      </c>
      <c r="E6" s="199">
        <f t="shared" si="4"/>
        <v>6.2724431197703642E-2</v>
      </c>
      <c r="F6" s="199">
        <f t="shared" si="4"/>
        <v>0.10923823597174501</v>
      </c>
      <c r="G6" s="199">
        <f t="shared" si="4"/>
        <v>0.25249155730638501</v>
      </c>
      <c r="H6" s="199">
        <f t="shared" si="4"/>
        <v>2.4031001465443572E-2</v>
      </c>
      <c r="I6" s="199">
        <f t="shared" si="2"/>
        <v>1.0000000000000002</v>
      </c>
    </row>
    <row r="7" spans="1:10" x14ac:dyDescent="0.2">
      <c r="A7" s="200" t="s">
        <v>121</v>
      </c>
      <c r="B7" s="205"/>
      <c r="C7" s="199">
        <f t="shared" ref="C7:H7" si="5">D18/100</f>
        <v>0.46846940325422898</v>
      </c>
      <c r="D7" s="199">
        <f t="shared" si="5"/>
        <v>5.1763681204438201E-2</v>
      </c>
      <c r="E7" s="199">
        <f t="shared" si="5"/>
        <v>0.11158053855867107</v>
      </c>
      <c r="F7" s="199">
        <f t="shared" si="5"/>
        <v>8.6210301964338903E-2</v>
      </c>
      <c r="G7" s="199">
        <f t="shared" si="5"/>
        <v>0.24984536339076199</v>
      </c>
      <c r="H7" s="199">
        <f t="shared" si="5"/>
        <v>3.2130711627560801E-2</v>
      </c>
      <c r="I7" s="199">
        <f t="shared" si="2"/>
        <v>1</v>
      </c>
    </row>
    <row r="8" spans="1:10" x14ac:dyDescent="0.2">
      <c r="A8" s="206" t="s">
        <v>123</v>
      </c>
      <c r="B8" s="125"/>
      <c r="C8" s="199">
        <f t="shared" ref="C8:H8" si="6">D17/100</f>
        <v>0.49200030163082198</v>
      </c>
      <c r="D8" s="199">
        <f t="shared" si="6"/>
        <v>8.9220333037527605E-2</v>
      </c>
      <c r="E8" s="199">
        <f t="shared" si="6"/>
        <v>5.0184144938921101E-2</v>
      </c>
      <c r="F8" s="199">
        <f t="shared" si="6"/>
        <v>9.0577463767239297E-2</v>
      </c>
      <c r="G8" s="199">
        <f t="shared" si="6"/>
        <v>0.25151392203648398</v>
      </c>
      <c r="H8" s="199">
        <f t="shared" si="6"/>
        <v>2.6503834589006025E-2</v>
      </c>
      <c r="I8" s="199">
        <f t="shared" si="2"/>
        <v>1</v>
      </c>
    </row>
    <row r="9" spans="1:10" x14ac:dyDescent="0.2">
      <c r="A9" s="202" t="s">
        <v>122</v>
      </c>
      <c r="B9" s="137"/>
      <c r="C9" s="199">
        <f t="shared" ref="C9:H9" si="7">D16/100</f>
        <v>0.50632813811343103</v>
      </c>
      <c r="D9" s="199">
        <f t="shared" si="7"/>
        <v>8.8892666784011906E-2</v>
      </c>
      <c r="E9" s="199">
        <f t="shared" si="7"/>
        <v>4.6175127442491089E-2</v>
      </c>
      <c r="F9" s="199">
        <f t="shared" si="7"/>
        <v>8.2847842927096502E-2</v>
      </c>
      <c r="G9" s="199">
        <f t="shared" si="7"/>
        <v>0.249830209430185</v>
      </c>
      <c r="H9" s="199">
        <f t="shared" si="7"/>
        <v>2.5926015302784471E-2</v>
      </c>
      <c r="I9" s="199">
        <f t="shared" si="2"/>
        <v>0.99999999999999989</v>
      </c>
    </row>
    <row r="11" spans="1:10" x14ac:dyDescent="0.2">
      <c r="A11" s="207" t="s">
        <v>186</v>
      </c>
      <c r="B11" s="207"/>
    </row>
    <row r="12" spans="1:10" x14ac:dyDescent="0.2">
      <c r="C12" s="120" t="s">
        <v>8</v>
      </c>
      <c r="D12" s="203" t="s">
        <v>75</v>
      </c>
      <c r="E12" s="120" t="s">
        <v>77</v>
      </c>
      <c r="F12" s="120" t="s">
        <v>78</v>
      </c>
      <c r="G12" s="120" t="s">
        <v>9</v>
      </c>
      <c r="H12" s="120" t="s">
        <v>61</v>
      </c>
      <c r="I12" s="120" t="s">
        <v>63</v>
      </c>
    </row>
    <row r="15" spans="1:10" x14ac:dyDescent="0.2">
      <c r="A15" s="120" t="s">
        <v>0</v>
      </c>
      <c r="B15">
        <v>0</v>
      </c>
      <c r="D15" s="86">
        <v>48.937504159802202</v>
      </c>
      <c r="E15" s="86">
        <v>7.9303847559218799</v>
      </c>
      <c r="F15" s="83">
        <v>6.343407644143789</v>
      </c>
      <c r="G15" s="86">
        <v>8.9207842267920299</v>
      </c>
      <c r="H15" s="86">
        <v>25.0376022997132</v>
      </c>
      <c r="I15" s="199">
        <f>100-D15-E15-F15-G15-H15</f>
        <v>2.830316913626902</v>
      </c>
    </row>
    <row r="16" spans="1:10" x14ac:dyDescent="0.2">
      <c r="A16" s="120" t="s">
        <v>30</v>
      </c>
      <c r="B16">
        <v>1</v>
      </c>
      <c r="D16" s="87">
        <v>50.632813811343098</v>
      </c>
      <c r="E16" s="87">
        <v>8.8892666784011904</v>
      </c>
      <c r="F16" s="199">
        <v>4.6175127442491091</v>
      </c>
      <c r="G16" s="87">
        <v>8.2847842927096504</v>
      </c>
      <c r="H16" s="87">
        <v>24.983020943018499</v>
      </c>
      <c r="I16" s="199">
        <f t="shared" ref="I16:I22" si="8">100-D16-E16-F16-G16-H16</f>
        <v>2.5926015302784471</v>
      </c>
    </row>
    <row r="17" spans="1:9" x14ac:dyDescent="0.2">
      <c r="A17" s="120" t="s">
        <v>31</v>
      </c>
      <c r="B17">
        <v>2</v>
      </c>
      <c r="D17" s="87">
        <v>49.200030163082197</v>
      </c>
      <c r="E17" s="87">
        <v>8.9220333037527606</v>
      </c>
      <c r="F17" s="199">
        <v>5.0184144938921103</v>
      </c>
      <c r="G17" s="87">
        <v>9.0577463767239301</v>
      </c>
      <c r="H17" s="87">
        <v>25.151392203648399</v>
      </c>
      <c r="I17" s="199">
        <f t="shared" si="8"/>
        <v>2.6503834589006026</v>
      </c>
    </row>
    <row r="18" spans="1:9" x14ac:dyDescent="0.2">
      <c r="A18" s="120" t="s">
        <v>32</v>
      </c>
      <c r="B18">
        <v>3</v>
      </c>
      <c r="D18" s="87">
        <v>46.846940325422899</v>
      </c>
      <c r="E18" s="87">
        <v>5.1763681204438203</v>
      </c>
      <c r="F18" s="199">
        <v>11.158053855867108</v>
      </c>
      <c r="G18" s="87">
        <v>8.6210301964338907</v>
      </c>
      <c r="H18" s="87">
        <v>24.9845363390762</v>
      </c>
      <c r="I18" s="199">
        <f t="shared" si="8"/>
        <v>3.21307116275608</v>
      </c>
    </row>
    <row r="19" spans="1:9" x14ac:dyDescent="0.2">
      <c r="A19" s="120" t="s">
        <v>62</v>
      </c>
      <c r="B19">
        <v>4</v>
      </c>
      <c r="D19" s="87">
        <v>52.125542047002099</v>
      </c>
      <c r="E19" s="87">
        <v>3.0259353588701798</v>
      </c>
      <c r="F19" s="199">
        <v>6.2724431197703643</v>
      </c>
      <c r="G19" s="87">
        <v>10.923823597174501</v>
      </c>
      <c r="H19" s="87">
        <v>25.249155730638499</v>
      </c>
      <c r="I19" s="199">
        <f t="shared" si="8"/>
        <v>2.4031001465443573</v>
      </c>
    </row>
    <row r="20" spans="1:9" x14ac:dyDescent="0.2">
      <c r="A20" s="120" t="s">
        <v>33</v>
      </c>
      <c r="B20">
        <v>5</v>
      </c>
      <c r="D20" s="87">
        <v>54.7531212732423</v>
      </c>
      <c r="E20" s="87">
        <v>3.6915550544492701</v>
      </c>
      <c r="F20" s="199">
        <v>5.7904775407922688</v>
      </c>
      <c r="G20" s="87">
        <v>8.9304493346315095</v>
      </c>
      <c r="H20" s="87">
        <v>25.5020596427462</v>
      </c>
      <c r="I20" s="199">
        <f t="shared" si="8"/>
        <v>1.3323371541384539</v>
      </c>
    </row>
    <row r="21" spans="1:9" x14ac:dyDescent="0.2">
      <c r="A21" s="120" t="s">
        <v>34</v>
      </c>
      <c r="B21">
        <v>6</v>
      </c>
      <c r="D21" s="87">
        <v>46.579845381118197</v>
      </c>
      <c r="E21" s="87">
        <v>9.8100856104971896</v>
      </c>
      <c r="F21" s="199">
        <v>6.4718799565281273</v>
      </c>
      <c r="G21" s="87">
        <v>9.0193677487890103</v>
      </c>
      <c r="H21" s="87">
        <v>24.995668285749701</v>
      </c>
      <c r="I21" s="199">
        <f t="shared" si="8"/>
        <v>3.1231530173177759</v>
      </c>
    </row>
    <row r="22" spans="1:9" x14ac:dyDescent="0.2">
      <c r="A22" s="120" t="s">
        <v>45</v>
      </c>
      <c r="B22">
        <v>7</v>
      </c>
      <c r="D22" s="87">
        <v>47.980083454895798</v>
      </c>
      <c r="E22" s="87">
        <v>9.7690799742930796</v>
      </c>
      <c r="F22" s="199">
        <v>5.5260921363794351</v>
      </c>
      <c r="G22" s="87">
        <v>8.6660772853135803</v>
      </c>
      <c r="H22" s="87">
        <v>25.0340392248442</v>
      </c>
      <c r="I22" s="199">
        <f t="shared" si="8"/>
        <v>3.0246279242739114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showGridLines="0" workbookViewId="0">
      <selection activeCell="R6" sqref="R6"/>
    </sheetView>
  </sheetViews>
  <sheetFormatPr defaultRowHeight="12.75" x14ac:dyDescent="0.2"/>
  <sheetData>
    <row r="1" ht="12.75" customHeight="1" x14ac:dyDescent="0.2"/>
    <row r="33" spans="2:16" ht="2.25" customHeight="1" x14ac:dyDescent="0.2"/>
    <row r="34" spans="2:16" ht="13.5" x14ac:dyDescent="0.25">
      <c r="B34" s="95" t="s">
        <v>176</v>
      </c>
      <c r="C34" s="96"/>
      <c r="D34" s="96"/>
      <c r="E34" s="95" t="s">
        <v>162</v>
      </c>
      <c r="F34" s="96"/>
      <c r="G34" s="95"/>
      <c r="H34" s="95" t="s">
        <v>149</v>
      </c>
      <c r="I34" s="96"/>
      <c r="J34" s="95"/>
      <c r="K34" s="95" t="s">
        <v>153</v>
      </c>
      <c r="L34" s="96"/>
      <c r="M34" s="95"/>
      <c r="N34" s="95" t="s">
        <v>155</v>
      </c>
      <c r="O34" s="95"/>
      <c r="P34" s="95"/>
    </row>
    <row r="35" spans="2:16" ht="12.75" customHeight="1" x14ac:dyDescent="0.25">
      <c r="B35" s="95" t="s">
        <v>177</v>
      </c>
      <c r="C35" s="96"/>
      <c r="D35" s="96"/>
      <c r="E35" s="95" t="s">
        <v>163</v>
      </c>
      <c r="F35" s="96"/>
      <c r="G35" s="95"/>
      <c r="H35" s="95" t="s">
        <v>148</v>
      </c>
      <c r="I35" s="96"/>
      <c r="J35" s="95"/>
      <c r="K35" s="95" t="s">
        <v>179</v>
      </c>
      <c r="L35" s="96"/>
      <c r="M35" s="95"/>
      <c r="N35" s="95" t="s">
        <v>159</v>
      </c>
      <c r="O35" s="95"/>
      <c r="P35" s="95"/>
    </row>
    <row r="36" spans="2:16" ht="12.95" customHeight="1" x14ac:dyDescent="0.25">
      <c r="B36" s="95" t="s">
        <v>160</v>
      </c>
      <c r="C36" s="96"/>
      <c r="D36" s="96"/>
      <c r="E36" s="95" t="s">
        <v>164</v>
      </c>
      <c r="F36" s="96"/>
      <c r="G36" s="95"/>
      <c r="H36" s="95" t="s">
        <v>57</v>
      </c>
      <c r="I36" s="96"/>
      <c r="J36" s="95"/>
      <c r="K36" s="95" t="s">
        <v>64</v>
      </c>
      <c r="L36" s="96"/>
      <c r="M36" s="95"/>
      <c r="N36" s="95" t="s">
        <v>156</v>
      </c>
      <c r="O36" s="95"/>
      <c r="P36" s="95"/>
    </row>
    <row r="37" spans="2:16" ht="13.5" x14ac:dyDescent="0.25">
      <c r="B37" s="95" t="s">
        <v>161</v>
      </c>
      <c r="C37" s="96"/>
      <c r="D37" s="96"/>
      <c r="E37" s="95" t="s">
        <v>169</v>
      </c>
      <c r="F37" s="96"/>
      <c r="G37" s="95"/>
      <c r="H37" s="95" t="s">
        <v>150</v>
      </c>
      <c r="I37" s="96"/>
      <c r="J37" s="95"/>
      <c r="K37" s="95" t="s">
        <v>171</v>
      </c>
      <c r="L37" s="96"/>
      <c r="M37" s="95"/>
      <c r="N37" s="95" t="s">
        <v>157</v>
      </c>
      <c r="O37" s="95"/>
      <c r="P37" s="95"/>
    </row>
    <row r="38" spans="2:16" ht="12.95" customHeight="1" x14ac:dyDescent="0.25">
      <c r="B38" s="95" t="s">
        <v>173</v>
      </c>
      <c r="C38" s="96"/>
      <c r="D38" s="96"/>
      <c r="E38" s="95" t="s">
        <v>165</v>
      </c>
      <c r="F38" s="96"/>
      <c r="G38" s="95"/>
      <c r="H38" s="95" t="s">
        <v>151</v>
      </c>
      <c r="I38" s="96"/>
      <c r="J38" s="95"/>
      <c r="K38" s="95" t="s">
        <v>154</v>
      </c>
      <c r="L38" s="96"/>
      <c r="M38" s="95"/>
      <c r="N38" s="95" t="s">
        <v>60</v>
      </c>
      <c r="O38" s="95"/>
      <c r="P38" s="95"/>
    </row>
    <row r="39" spans="2:16" ht="13.5" x14ac:dyDescent="0.25">
      <c r="B39" s="95" t="s">
        <v>175</v>
      </c>
      <c r="C39" s="96"/>
      <c r="D39" s="96"/>
      <c r="E39" s="95" t="s">
        <v>166</v>
      </c>
      <c r="F39" s="96"/>
      <c r="G39" s="95"/>
      <c r="H39" s="95" t="s">
        <v>170</v>
      </c>
      <c r="I39" s="96"/>
      <c r="J39" s="95"/>
      <c r="K39" s="95" t="s">
        <v>180</v>
      </c>
      <c r="L39" s="96"/>
      <c r="M39" s="95"/>
      <c r="N39" s="95" t="s">
        <v>158</v>
      </c>
      <c r="O39" s="95"/>
      <c r="P39" s="95"/>
    </row>
    <row r="40" spans="2:16" ht="12.95" customHeight="1" x14ac:dyDescent="0.25">
      <c r="B40" s="95" t="s">
        <v>174</v>
      </c>
      <c r="C40" s="96"/>
      <c r="D40" s="96"/>
      <c r="E40" s="95" t="s">
        <v>167</v>
      </c>
      <c r="F40" s="96"/>
      <c r="G40" s="95"/>
      <c r="H40" s="95" t="s">
        <v>58</v>
      </c>
      <c r="I40" s="96"/>
      <c r="J40" s="95"/>
      <c r="K40" s="95" t="s">
        <v>59</v>
      </c>
      <c r="L40" s="96"/>
      <c r="M40" s="95"/>
      <c r="N40" s="95"/>
      <c r="O40" s="95"/>
      <c r="P40" s="95"/>
    </row>
    <row r="41" spans="2:16" ht="13.5" x14ac:dyDescent="0.25">
      <c r="B41" s="95" t="s">
        <v>178</v>
      </c>
      <c r="C41" s="96"/>
      <c r="D41" s="96"/>
      <c r="E41" s="95" t="s">
        <v>168</v>
      </c>
      <c r="F41" s="96"/>
      <c r="G41" s="95"/>
      <c r="H41" s="95" t="s">
        <v>152</v>
      </c>
      <c r="I41" s="96"/>
      <c r="J41" s="95"/>
      <c r="K41" s="95" t="s">
        <v>172</v>
      </c>
      <c r="L41" s="96"/>
      <c r="M41" s="95"/>
      <c r="N41" s="95"/>
      <c r="O41" s="95"/>
      <c r="P41" s="95"/>
    </row>
    <row r="42" spans="2:16" s="19" customFormat="1" x14ac:dyDescent="0.2"/>
  </sheetData>
  <printOptions horizontalCentered="1" verticalCentered="1"/>
  <pageMargins left="0.27559055118110237" right="0.47244094488188981" top="0.59055118110236227" bottom="0.59055118110236227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4"/>
  <sheetViews>
    <sheetView zoomScale="93" zoomScaleNormal="93" workbookViewId="0">
      <selection activeCell="C17" sqref="C17"/>
    </sheetView>
  </sheetViews>
  <sheetFormatPr defaultRowHeight="12.75" x14ac:dyDescent="0.2"/>
  <cols>
    <col min="1" max="1" width="24.85546875" customWidth="1"/>
    <col min="2" max="2" width="18.5703125" customWidth="1"/>
    <col min="4" max="4" width="15.42578125" bestFit="1" customWidth="1"/>
  </cols>
  <sheetData>
    <row r="4" spans="1:11" ht="72" x14ac:dyDescent="0.2">
      <c r="A4" s="252"/>
      <c r="B4" s="253"/>
      <c r="C4" s="4" t="s">
        <v>112</v>
      </c>
      <c r="D4" s="4" t="s">
        <v>113</v>
      </c>
      <c r="E4" s="7" t="s">
        <v>114</v>
      </c>
      <c r="F4" s="6" t="s">
        <v>115</v>
      </c>
      <c r="G4" t="s">
        <v>116</v>
      </c>
      <c r="H4" t="s">
        <v>117</v>
      </c>
    </row>
    <row r="5" spans="1:11" x14ac:dyDescent="0.2">
      <c r="A5" s="2" t="s">
        <v>128</v>
      </c>
      <c r="B5" s="8"/>
      <c r="C5" s="17">
        <f t="shared" ref="C5:H5" si="0">F24/100</f>
        <v>0.51289676449897104</v>
      </c>
      <c r="D5" s="17">
        <f t="shared" si="0"/>
        <v>3.0869970640846903E-2</v>
      </c>
      <c r="E5" s="17">
        <f t="shared" si="0"/>
        <v>8.7723682851295892E-2</v>
      </c>
      <c r="F5" s="17">
        <f t="shared" si="0"/>
        <v>9.4452410319587995E-2</v>
      </c>
      <c r="G5" s="17">
        <f t="shared" si="0"/>
        <v>0.25155252062443301</v>
      </c>
      <c r="H5" s="17">
        <f t="shared" si="0"/>
        <v>2.2504651064865194E-2</v>
      </c>
      <c r="I5" s="17">
        <f t="shared" ref="I5:I11" si="1">SUM(C5:H5)</f>
        <v>1</v>
      </c>
    </row>
    <row r="6" spans="1:11" x14ac:dyDescent="0.2">
      <c r="A6" s="1" t="s">
        <v>125</v>
      </c>
      <c r="B6" s="9"/>
      <c r="C6" s="17">
        <f t="shared" ref="C6:H6" si="2">F23/100</f>
        <v>0.510246395535502</v>
      </c>
      <c r="D6" s="17">
        <f t="shared" si="2"/>
        <v>2.4682865376769499E-2</v>
      </c>
      <c r="E6" s="17">
        <f t="shared" si="2"/>
        <v>9.2212204938840039E-2</v>
      </c>
      <c r="F6" s="17">
        <f t="shared" si="2"/>
        <v>9.9115587918993511E-2</v>
      </c>
      <c r="G6" s="17">
        <f t="shared" si="2"/>
        <v>0.24992893504037197</v>
      </c>
      <c r="H6" s="17">
        <f t="shared" si="2"/>
        <v>2.38140111895229E-2</v>
      </c>
      <c r="I6" s="17">
        <f t="shared" si="1"/>
        <v>0.99999999999999989</v>
      </c>
    </row>
    <row r="7" spans="1:11" x14ac:dyDescent="0.2">
      <c r="A7" s="1" t="s">
        <v>126</v>
      </c>
      <c r="B7" s="10"/>
      <c r="C7" s="17">
        <f t="shared" ref="C7:H7" si="3">F22/100</f>
        <v>0.42717550450752695</v>
      </c>
      <c r="D7" s="17">
        <f t="shared" si="3"/>
        <v>8.5547342924203698E-2</v>
      </c>
      <c r="E7" s="17">
        <f t="shared" si="3"/>
        <v>7.3814844271594821E-2</v>
      </c>
      <c r="F7" s="17">
        <f t="shared" si="3"/>
        <v>0.106436694701143</v>
      </c>
      <c r="G7" s="17">
        <f t="shared" si="3"/>
        <v>0.24960699218831001</v>
      </c>
      <c r="H7" s="17">
        <f t="shared" si="3"/>
        <v>5.7418621407221482E-2</v>
      </c>
      <c r="I7" s="17">
        <f t="shared" si="1"/>
        <v>1</v>
      </c>
    </row>
    <row r="8" spans="1:11" ht="15" customHeight="1" x14ac:dyDescent="0.2">
      <c r="A8" s="1" t="s">
        <v>147</v>
      </c>
      <c r="B8" s="11"/>
      <c r="C8" s="17">
        <f t="shared" ref="C8:H8" si="4">F21/100</f>
        <v>0.49754840366215702</v>
      </c>
      <c r="D8" s="17">
        <f t="shared" si="4"/>
        <v>8.323915088463521E-2</v>
      </c>
      <c r="E8" s="17">
        <f t="shared" si="4"/>
        <v>4.9976684925256032E-2</v>
      </c>
      <c r="F8" s="17">
        <f t="shared" si="4"/>
        <v>9.1195533837463302E-2</v>
      </c>
      <c r="G8" s="17">
        <f t="shared" si="4"/>
        <v>0.25239893248619499</v>
      </c>
      <c r="H8" s="17">
        <f t="shared" si="4"/>
        <v>2.5641294204293424E-2</v>
      </c>
      <c r="I8" s="17">
        <f t="shared" si="1"/>
        <v>1</v>
      </c>
    </row>
    <row r="9" spans="1:11" x14ac:dyDescent="0.2">
      <c r="A9" s="1" t="s">
        <v>127</v>
      </c>
      <c r="B9" s="12"/>
      <c r="C9" s="17">
        <f t="shared" ref="C9:H9" si="5">F20/100</f>
        <v>0.45131824071265797</v>
      </c>
      <c r="D9" s="17">
        <f t="shared" si="5"/>
        <v>9.4977676487931012E-2</v>
      </c>
      <c r="E9" s="17">
        <f t="shared" si="5"/>
        <v>7.8211767673677185E-2</v>
      </c>
      <c r="F9" s="17">
        <f t="shared" si="5"/>
        <v>9.1351140120412899E-2</v>
      </c>
      <c r="G9" s="17">
        <f t="shared" si="5"/>
        <v>0.24808742893611002</v>
      </c>
      <c r="H9" s="17">
        <f t="shared" si="5"/>
        <v>3.6053746069210926E-2</v>
      </c>
      <c r="I9" s="17">
        <f t="shared" si="1"/>
        <v>1</v>
      </c>
    </row>
    <row r="10" spans="1:11" x14ac:dyDescent="0.2">
      <c r="A10" s="1" t="s">
        <v>145</v>
      </c>
      <c r="B10" s="10"/>
      <c r="C10" s="17">
        <f t="shared" ref="C10:H10" si="6">F19/100</f>
        <v>0.49856756499256</v>
      </c>
      <c r="D10" s="17">
        <f t="shared" si="6"/>
        <v>9.4130218733377791E-2</v>
      </c>
      <c r="E10" s="17">
        <f t="shared" si="6"/>
        <v>4.594605481999791E-2</v>
      </c>
      <c r="F10" s="17">
        <f t="shared" si="6"/>
        <v>8.4502584693541799E-2</v>
      </c>
      <c r="G10" s="17">
        <f t="shared" si="6"/>
        <v>0.25138568211493101</v>
      </c>
      <c r="H10" s="17">
        <f t="shared" si="6"/>
        <v>2.5467894645591471E-2</v>
      </c>
      <c r="I10" s="17">
        <f t="shared" si="1"/>
        <v>1</v>
      </c>
    </row>
    <row r="11" spans="1:11" x14ac:dyDescent="0.2">
      <c r="A11" s="3" t="s">
        <v>146</v>
      </c>
      <c r="B11" s="46"/>
      <c r="C11" s="17">
        <f t="shared" ref="C11:H11" si="7">F18/100</f>
        <v>0.53631328095822806</v>
      </c>
      <c r="D11" s="17">
        <f t="shared" si="7"/>
        <v>2.3771831930033599E-2</v>
      </c>
      <c r="E11" s="17">
        <f t="shared" si="7"/>
        <v>7.2598152327541923E-2</v>
      </c>
      <c r="F11" s="17">
        <f t="shared" si="7"/>
        <v>8.5971991510318799E-2</v>
      </c>
      <c r="G11" s="17">
        <f t="shared" si="7"/>
        <v>0.25608281400448801</v>
      </c>
      <c r="H11" s="17">
        <f t="shared" si="7"/>
        <v>2.5261929269389648E-2</v>
      </c>
      <c r="I11" s="17">
        <f t="shared" si="1"/>
        <v>1</v>
      </c>
    </row>
    <row r="12" spans="1:11" s="37" customFormat="1" x14ac:dyDescent="0.2">
      <c r="B12" s="28"/>
      <c r="C12" s="36"/>
      <c r="D12" s="36"/>
      <c r="E12" s="36"/>
      <c r="F12" s="36"/>
      <c r="G12" s="36"/>
      <c r="H12" s="36"/>
      <c r="I12" s="36"/>
    </row>
    <row r="14" spans="1:11" x14ac:dyDescent="0.2">
      <c r="A14" s="44" t="s">
        <v>207</v>
      </c>
    </row>
    <row r="15" spans="1:11" x14ac:dyDescent="0.2">
      <c r="E15" t="s">
        <v>8</v>
      </c>
      <c r="F15" s="208" t="s">
        <v>204</v>
      </c>
      <c r="G15" t="s">
        <v>194</v>
      </c>
      <c r="H15" t="s">
        <v>78</v>
      </c>
      <c r="I15" t="s">
        <v>9</v>
      </c>
      <c r="J15" t="s">
        <v>61</v>
      </c>
      <c r="K15" t="s">
        <v>63</v>
      </c>
    </row>
    <row r="17" spans="1:11" x14ac:dyDescent="0.2">
      <c r="A17" t="s">
        <v>0</v>
      </c>
      <c r="B17">
        <v>0</v>
      </c>
      <c r="C17">
        <v>100</v>
      </c>
      <c r="F17" s="86">
        <v>48.937504159802202</v>
      </c>
      <c r="G17" s="86">
        <v>7.9303847559218799</v>
      </c>
      <c r="H17" s="84">
        <v>6.343407644143789</v>
      </c>
      <c r="I17" s="86">
        <v>8.9207842267920299</v>
      </c>
      <c r="J17" s="86">
        <v>25.0376022997132</v>
      </c>
      <c r="K17" s="33">
        <f>100-F17-G17-H17-I17-J17</f>
        <v>2.830316913626902</v>
      </c>
    </row>
    <row r="18" spans="1:11" x14ac:dyDescent="0.2">
      <c r="A18" t="s">
        <v>35</v>
      </c>
      <c r="B18">
        <v>1</v>
      </c>
      <c r="C18">
        <v>100</v>
      </c>
      <c r="F18" s="87">
        <v>53.631328095822802</v>
      </c>
      <c r="G18" s="87">
        <v>2.37718319300336</v>
      </c>
      <c r="H18" s="84">
        <v>7.2598152327541925</v>
      </c>
      <c r="I18" s="87">
        <v>8.5971991510318801</v>
      </c>
      <c r="J18" s="87">
        <v>25.608281400448799</v>
      </c>
      <c r="K18" s="33">
        <f t="shared" ref="K18:K24" si="8">100-F18-G18-H18-I18-J18</f>
        <v>2.5261929269389647</v>
      </c>
    </row>
    <row r="19" spans="1:11" x14ac:dyDescent="0.2">
      <c r="A19" t="s">
        <v>205</v>
      </c>
      <c r="B19">
        <v>2</v>
      </c>
      <c r="C19">
        <v>100</v>
      </c>
      <c r="F19" s="87">
        <v>49.856756499256001</v>
      </c>
      <c r="G19" s="87">
        <v>9.4130218733377795</v>
      </c>
      <c r="H19" s="84">
        <v>4.5946054819997908</v>
      </c>
      <c r="I19" s="87">
        <v>8.4502584693541802</v>
      </c>
      <c r="J19" s="87">
        <v>25.138568211493102</v>
      </c>
      <c r="K19" s="33">
        <f t="shared" si="8"/>
        <v>2.5467894645591471</v>
      </c>
    </row>
    <row r="20" spans="1:11" x14ac:dyDescent="0.2">
      <c r="A20" t="s">
        <v>36</v>
      </c>
      <c r="B20">
        <v>3</v>
      </c>
      <c r="C20">
        <v>100</v>
      </c>
      <c r="F20" s="87">
        <v>45.131824071265797</v>
      </c>
      <c r="G20" s="87">
        <v>9.4977676487931006</v>
      </c>
      <c r="H20" s="84">
        <v>7.8211767673677191</v>
      </c>
      <c r="I20" s="87">
        <v>9.1351140120412904</v>
      </c>
      <c r="J20" s="87">
        <v>24.808742893611001</v>
      </c>
      <c r="K20" s="33">
        <f t="shared" si="8"/>
        <v>3.6053746069210924</v>
      </c>
    </row>
    <row r="21" spans="1:11" x14ac:dyDescent="0.2">
      <c r="A21" t="s">
        <v>37</v>
      </c>
      <c r="B21">
        <v>4</v>
      </c>
      <c r="C21">
        <v>100</v>
      </c>
      <c r="F21" s="87">
        <v>49.754840366215703</v>
      </c>
      <c r="G21" s="87">
        <v>8.3239150884635205</v>
      </c>
      <c r="H21" s="84">
        <v>4.9976684925256034</v>
      </c>
      <c r="I21" s="87">
        <v>9.1195533837463305</v>
      </c>
      <c r="J21" s="87">
        <v>25.239893248619499</v>
      </c>
      <c r="K21" s="33">
        <f t="shared" si="8"/>
        <v>2.5641294204293423</v>
      </c>
    </row>
    <row r="22" spans="1:11" x14ac:dyDescent="0.2">
      <c r="A22" t="s">
        <v>38</v>
      </c>
      <c r="B22">
        <v>5</v>
      </c>
      <c r="C22">
        <v>100</v>
      </c>
      <c r="F22" s="87">
        <v>42.717550450752697</v>
      </c>
      <c r="G22" s="87">
        <v>8.5547342924203704</v>
      </c>
      <c r="H22" s="84">
        <v>7.3814844271594824</v>
      </c>
      <c r="I22" s="87">
        <v>10.6436694701143</v>
      </c>
      <c r="J22" s="87">
        <v>24.960699218831</v>
      </c>
      <c r="K22" s="33">
        <f t="shared" si="8"/>
        <v>5.741862140722148</v>
      </c>
    </row>
    <row r="23" spans="1:11" x14ac:dyDescent="0.2">
      <c r="A23" t="s">
        <v>39</v>
      </c>
      <c r="B23">
        <v>6</v>
      </c>
      <c r="C23">
        <v>100</v>
      </c>
      <c r="F23" s="87">
        <v>51.024639553550202</v>
      </c>
      <c r="G23" s="87">
        <v>2.4682865376769501</v>
      </c>
      <c r="H23" s="84">
        <v>9.2212204938840046</v>
      </c>
      <c r="I23" s="87">
        <v>9.9115587918993509</v>
      </c>
      <c r="J23" s="87">
        <v>24.992893504037198</v>
      </c>
      <c r="K23" s="33">
        <f t="shared" si="8"/>
        <v>2.3814011189522901</v>
      </c>
    </row>
    <row r="24" spans="1:11" x14ac:dyDescent="0.2">
      <c r="A24" t="s">
        <v>40</v>
      </c>
      <c r="B24">
        <v>7</v>
      </c>
      <c r="C24">
        <v>100.00000000000001</v>
      </c>
      <c r="F24" s="87">
        <v>51.289676449897101</v>
      </c>
      <c r="G24" s="87">
        <v>3.0869970640846902</v>
      </c>
      <c r="H24" s="84">
        <v>8.7723682851295894</v>
      </c>
      <c r="I24" s="87">
        <v>9.4452410319587994</v>
      </c>
      <c r="J24" s="87">
        <v>25.155252062443299</v>
      </c>
      <c r="K24" s="33">
        <f t="shared" si="8"/>
        <v>2.2504651064865193</v>
      </c>
    </row>
  </sheetData>
  <mergeCells count="1">
    <mergeCell ref="A4:B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showGridLines="0" topLeftCell="B1" workbookViewId="0">
      <selection activeCell="R6" sqref="R6"/>
    </sheetView>
  </sheetViews>
  <sheetFormatPr defaultRowHeight="12.75" x14ac:dyDescent="0.2"/>
  <sheetData>
    <row r="1" spans="2:2" ht="12.75" customHeight="1" x14ac:dyDescent="0.2">
      <c r="B1" s="19"/>
    </row>
    <row r="32" s="19" customFormat="1" x14ac:dyDescent="0.2"/>
    <row r="33" spans="2:16" s="30" customFormat="1" ht="2.25" customHeight="1" x14ac:dyDescent="0.2"/>
    <row r="34" spans="2:16" s="19" customFormat="1" ht="13.5" x14ac:dyDescent="0.25">
      <c r="B34" s="95" t="s">
        <v>176</v>
      </c>
      <c r="C34" s="96"/>
      <c r="D34" s="96"/>
      <c r="E34" s="95" t="s">
        <v>162</v>
      </c>
      <c r="F34" s="96"/>
      <c r="G34" s="95"/>
      <c r="H34" s="95" t="s">
        <v>149</v>
      </c>
      <c r="I34" s="96"/>
      <c r="J34" s="95"/>
      <c r="K34" s="95" t="s">
        <v>153</v>
      </c>
      <c r="L34" s="96"/>
      <c r="M34" s="95"/>
      <c r="N34" s="95" t="s">
        <v>155</v>
      </c>
      <c r="O34" s="95"/>
      <c r="P34" s="95"/>
    </row>
    <row r="35" spans="2:16" ht="13.5" x14ac:dyDescent="0.25">
      <c r="B35" s="95" t="s">
        <v>177</v>
      </c>
      <c r="C35" s="96"/>
      <c r="D35" s="96"/>
      <c r="E35" s="95" t="s">
        <v>163</v>
      </c>
      <c r="F35" s="96"/>
      <c r="G35" s="95"/>
      <c r="H35" s="95" t="s">
        <v>148</v>
      </c>
      <c r="I35" s="96"/>
      <c r="J35" s="95"/>
      <c r="K35" s="95" t="s">
        <v>179</v>
      </c>
      <c r="L35" s="96"/>
      <c r="M35" s="95"/>
      <c r="N35" s="95" t="s">
        <v>159</v>
      </c>
      <c r="O35" s="95"/>
      <c r="P35" s="95"/>
    </row>
    <row r="36" spans="2:16" ht="13.5" x14ac:dyDescent="0.25">
      <c r="B36" s="95" t="s">
        <v>160</v>
      </c>
      <c r="C36" s="96"/>
      <c r="D36" s="96"/>
      <c r="E36" s="95" t="s">
        <v>164</v>
      </c>
      <c r="F36" s="96"/>
      <c r="G36" s="95"/>
      <c r="H36" s="95" t="s">
        <v>57</v>
      </c>
      <c r="I36" s="96"/>
      <c r="J36" s="95"/>
      <c r="K36" s="95" t="s">
        <v>64</v>
      </c>
      <c r="L36" s="96"/>
      <c r="M36" s="95"/>
      <c r="N36" s="95" t="s">
        <v>156</v>
      </c>
      <c r="O36" s="95"/>
      <c r="P36" s="95"/>
    </row>
    <row r="37" spans="2:16" ht="13.5" x14ac:dyDescent="0.25">
      <c r="B37" s="95" t="s">
        <v>161</v>
      </c>
      <c r="C37" s="96"/>
      <c r="D37" s="96"/>
      <c r="E37" s="95" t="s">
        <v>169</v>
      </c>
      <c r="F37" s="96"/>
      <c r="G37" s="95"/>
      <c r="H37" s="95" t="s">
        <v>150</v>
      </c>
      <c r="I37" s="96"/>
      <c r="J37" s="95"/>
      <c r="K37" s="95" t="s">
        <v>171</v>
      </c>
      <c r="L37" s="96"/>
      <c r="M37" s="95"/>
      <c r="N37" s="95" t="s">
        <v>157</v>
      </c>
      <c r="O37" s="95"/>
      <c r="P37" s="95"/>
    </row>
    <row r="38" spans="2:16" ht="13.5" x14ac:dyDescent="0.25">
      <c r="B38" s="95" t="s">
        <v>173</v>
      </c>
      <c r="C38" s="96"/>
      <c r="D38" s="96"/>
      <c r="E38" s="95" t="s">
        <v>165</v>
      </c>
      <c r="F38" s="96"/>
      <c r="G38" s="95"/>
      <c r="H38" s="95" t="s">
        <v>151</v>
      </c>
      <c r="I38" s="96"/>
      <c r="J38" s="95"/>
      <c r="K38" s="95" t="s">
        <v>154</v>
      </c>
      <c r="L38" s="96"/>
      <c r="M38" s="95"/>
      <c r="N38" s="95" t="s">
        <v>60</v>
      </c>
      <c r="O38" s="95"/>
      <c r="P38" s="95"/>
    </row>
    <row r="39" spans="2:16" ht="13.5" x14ac:dyDescent="0.25">
      <c r="B39" s="95" t="s">
        <v>175</v>
      </c>
      <c r="C39" s="96"/>
      <c r="D39" s="96"/>
      <c r="E39" s="95" t="s">
        <v>166</v>
      </c>
      <c r="F39" s="96"/>
      <c r="G39" s="95"/>
      <c r="H39" s="95" t="s">
        <v>170</v>
      </c>
      <c r="I39" s="96"/>
      <c r="J39" s="95"/>
      <c r="K39" s="95" t="s">
        <v>180</v>
      </c>
      <c r="L39" s="96"/>
      <c r="M39" s="95"/>
      <c r="N39" s="95" t="s">
        <v>158</v>
      </c>
      <c r="O39" s="95"/>
      <c r="P39" s="95"/>
    </row>
    <row r="40" spans="2:16" ht="13.5" x14ac:dyDescent="0.25">
      <c r="B40" s="95" t="s">
        <v>174</v>
      </c>
      <c r="C40" s="96"/>
      <c r="D40" s="96"/>
      <c r="E40" s="95" t="s">
        <v>167</v>
      </c>
      <c r="F40" s="96"/>
      <c r="G40" s="95"/>
      <c r="H40" s="95" t="s">
        <v>58</v>
      </c>
      <c r="I40" s="96"/>
      <c r="J40" s="95"/>
      <c r="K40" s="95" t="s">
        <v>59</v>
      </c>
      <c r="L40" s="96"/>
      <c r="M40" s="95"/>
      <c r="N40" s="95"/>
      <c r="O40" s="95"/>
      <c r="P40" s="95"/>
    </row>
    <row r="41" spans="2:16" ht="13.5" x14ac:dyDescent="0.25">
      <c r="B41" s="95" t="s">
        <v>178</v>
      </c>
      <c r="C41" s="96"/>
      <c r="D41" s="96"/>
      <c r="E41" s="95" t="s">
        <v>168</v>
      </c>
      <c r="F41" s="96"/>
      <c r="G41" s="95"/>
      <c r="H41" s="95" t="s">
        <v>152</v>
      </c>
      <c r="I41" s="96"/>
      <c r="J41" s="95"/>
      <c r="K41" s="95" t="s">
        <v>172</v>
      </c>
      <c r="L41" s="96"/>
      <c r="M41" s="95"/>
      <c r="N41" s="95"/>
      <c r="O41" s="95"/>
      <c r="P41" s="95"/>
    </row>
    <row r="42" spans="2:16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</row>
  </sheetData>
  <printOptions horizontalCentered="1" verticalCentered="1"/>
  <pageMargins left="0.27559055118110237" right="0.47244094488188981" top="0.59055118110236227" bottom="0.59055118110236227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showGridLines="0" workbookViewId="0">
      <selection activeCell="R6" sqref="R6"/>
    </sheetView>
  </sheetViews>
  <sheetFormatPr defaultRowHeight="12.75" x14ac:dyDescent="0.2"/>
  <sheetData>
    <row r="1" ht="12.75" customHeight="1" x14ac:dyDescent="0.2"/>
    <row r="33" spans="2:16" s="30" customFormat="1" ht="2.25" customHeight="1" x14ac:dyDescent="0.2"/>
    <row r="34" spans="2:16" s="19" customFormat="1" ht="13.5" x14ac:dyDescent="0.25">
      <c r="B34" s="95" t="s">
        <v>176</v>
      </c>
      <c r="C34" s="96"/>
      <c r="D34" s="96"/>
      <c r="E34" s="95" t="s">
        <v>162</v>
      </c>
      <c r="F34" s="96"/>
      <c r="G34" s="95"/>
      <c r="H34" s="95" t="s">
        <v>149</v>
      </c>
      <c r="I34" s="96"/>
      <c r="J34" s="95"/>
      <c r="K34" s="95" t="s">
        <v>153</v>
      </c>
      <c r="L34" s="96"/>
      <c r="M34" s="95"/>
      <c r="N34" s="95" t="s">
        <v>155</v>
      </c>
      <c r="O34" s="95"/>
      <c r="P34" s="95"/>
    </row>
    <row r="35" spans="2:16" ht="13.5" x14ac:dyDescent="0.25">
      <c r="B35" s="95" t="s">
        <v>177</v>
      </c>
      <c r="C35" s="96"/>
      <c r="D35" s="96"/>
      <c r="E35" s="95" t="s">
        <v>163</v>
      </c>
      <c r="F35" s="96"/>
      <c r="G35" s="95"/>
      <c r="H35" s="95" t="s">
        <v>148</v>
      </c>
      <c r="I35" s="96"/>
      <c r="J35" s="95"/>
      <c r="K35" s="95" t="s">
        <v>179</v>
      </c>
      <c r="L35" s="96"/>
      <c r="M35" s="95"/>
      <c r="N35" s="95" t="s">
        <v>159</v>
      </c>
      <c r="O35" s="95"/>
      <c r="P35" s="95"/>
    </row>
    <row r="36" spans="2:16" ht="13.5" x14ac:dyDescent="0.25">
      <c r="B36" s="95" t="s">
        <v>160</v>
      </c>
      <c r="C36" s="96"/>
      <c r="D36" s="96"/>
      <c r="E36" s="95" t="s">
        <v>164</v>
      </c>
      <c r="F36" s="96"/>
      <c r="G36" s="95"/>
      <c r="H36" s="95" t="s">
        <v>57</v>
      </c>
      <c r="I36" s="96"/>
      <c r="J36" s="95"/>
      <c r="K36" s="95" t="s">
        <v>64</v>
      </c>
      <c r="L36" s="96"/>
      <c r="M36" s="95"/>
      <c r="N36" s="95" t="s">
        <v>156</v>
      </c>
      <c r="O36" s="95"/>
      <c r="P36" s="95"/>
    </row>
    <row r="37" spans="2:16" ht="13.5" x14ac:dyDescent="0.25">
      <c r="B37" s="95" t="s">
        <v>161</v>
      </c>
      <c r="C37" s="96"/>
      <c r="D37" s="96"/>
      <c r="E37" s="95" t="s">
        <v>169</v>
      </c>
      <c r="F37" s="96"/>
      <c r="G37" s="95"/>
      <c r="H37" s="95" t="s">
        <v>150</v>
      </c>
      <c r="I37" s="96"/>
      <c r="J37" s="95"/>
      <c r="K37" s="95" t="s">
        <v>171</v>
      </c>
      <c r="L37" s="96"/>
      <c r="M37" s="95"/>
      <c r="N37" s="95" t="s">
        <v>157</v>
      </c>
      <c r="O37" s="95"/>
      <c r="P37" s="95"/>
    </row>
    <row r="38" spans="2:16" ht="13.5" x14ac:dyDescent="0.25">
      <c r="B38" s="95" t="s">
        <v>173</v>
      </c>
      <c r="C38" s="96"/>
      <c r="D38" s="96"/>
      <c r="E38" s="95" t="s">
        <v>165</v>
      </c>
      <c r="F38" s="96"/>
      <c r="G38" s="95"/>
      <c r="H38" s="95" t="s">
        <v>151</v>
      </c>
      <c r="I38" s="96"/>
      <c r="J38" s="95"/>
      <c r="K38" s="95" t="s">
        <v>154</v>
      </c>
      <c r="L38" s="96"/>
      <c r="M38" s="95"/>
      <c r="N38" s="95" t="s">
        <v>60</v>
      </c>
      <c r="O38" s="95"/>
      <c r="P38" s="95"/>
    </row>
    <row r="39" spans="2:16" ht="13.5" x14ac:dyDescent="0.25">
      <c r="B39" s="95" t="s">
        <v>175</v>
      </c>
      <c r="C39" s="96"/>
      <c r="D39" s="96"/>
      <c r="E39" s="95" t="s">
        <v>166</v>
      </c>
      <c r="F39" s="96"/>
      <c r="G39" s="95"/>
      <c r="H39" s="95" t="s">
        <v>170</v>
      </c>
      <c r="I39" s="96"/>
      <c r="J39" s="95"/>
      <c r="K39" s="95" t="s">
        <v>180</v>
      </c>
      <c r="L39" s="96"/>
      <c r="M39" s="95"/>
      <c r="N39" s="95" t="s">
        <v>158</v>
      </c>
      <c r="O39" s="95"/>
      <c r="P39" s="95"/>
    </row>
    <row r="40" spans="2:16" ht="13.5" x14ac:dyDescent="0.25">
      <c r="B40" s="95" t="s">
        <v>174</v>
      </c>
      <c r="C40" s="96"/>
      <c r="D40" s="96"/>
      <c r="E40" s="95" t="s">
        <v>167</v>
      </c>
      <c r="F40" s="96"/>
      <c r="G40" s="95"/>
      <c r="H40" s="95" t="s">
        <v>58</v>
      </c>
      <c r="I40" s="96"/>
      <c r="J40" s="95"/>
      <c r="K40" s="95" t="s">
        <v>59</v>
      </c>
      <c r="L40" s="96"/>
      <c r="M40" s="95"/>
      <c r="N40" s="95"/>
      <c r="O40" s="95"/>
      <c r="P40" s="95"/>
    </row>
    <row r="41" spans="2:16" ht="13.5" x14ac:dyDescent="0.25">
      <c r="B41" s="95" t="s">
        <v>178</v>
      </c>
      <c r="C41" s="96"/>
      <c r="D41" s="96"/>
      <c r="E41" s="95" t="s">
        <v>168</v>
      </c>
      <c r="F41" s="96"/>
      <c r="G41" s="95"/>
      <c r="H41" s="95" t="s">
        <v>152</v>
      </c>
      <c r="I41" s="96"/>
      <c r="J41" s="95"/>
      <c r="K41" s="95" t="s">
        <v>172</v>
      </c>
      <c r="L41" s="96"/>
      <c r="M41" s="95"/>
      <c r="N41" s="95"/>
      <c r="O41" s="95"/>
      <c r="P41" s="95"/>
    </row>
  </sheetData>
  <printOptions horizontalCentered="1" verticalCentered="1"/>
  <pageMargins left="0.27559055118110237" right="0.47244094488188981" top="0.59055118110236227" bottom="0.59055118110236227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0"/>
  <sheetViews>
    <sheetView showGridLines="0" workbookViewId="0">
      <selection activeCell="R6" sqref="R6"/>
    </sheetView>
  </sheetViews>
  <sheetFormatPr defaultRowHeight="12.75" x14ac:dyDescent="0.2"/>
  <sheetData>
    <row r="1" spans="1:1" ht="12.75" customHeight="1" x14ac:dyDescent="0.2">
      <c r="A1" s="19"/>
    </row>
    <row r="10" spans="1:1" ht="12" customHeight="1" x14ac:dyDescent="0.2"/>
  </sheetData>
  <printOptions horizontalCentered="1" verticalCentered="1"/>
  <pageMargins left="0.27559055118110237" right="0.47244094488188981" top="0.59055118110236227" bottom="0.31496062992125984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R6" sqref="R6"/>
    </sheetView>
  </sheetViews>
  <sheetFormatPr defaultRowHeight="12.75" x14ac:dyDescent="0.2"/>
  <sheetData>
    <row r="1" spans="1:1" ht="12.75" customHeight="1" x14ac:dyDescent="0.2">
      <c r="A1" s="19"/>
    </row>
  </sheetData>
  <printOptions horizontalCentered="1" verticalCentered="1"/>
  <pageMargins left="0.27559055118110237" right="0.47244094488188981" top="0.59055118110236227" bottom="0.31496062992125984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1"/>
  <sheetViews>
    <sheetView showGridLines="0" workbookViewId="0">
      <selection activeCell="R6" sqref="R6"/>
    </sheetView>
  </sheetViews>
  <sheetFormatPr defaultRowHeight="12.75" x14ac:dyDescent="0.2"/>
  <cols>
    <col min="1" max="1" width="4.7109375" customWidth="1"/>
    <col min="15" max="15" width="9.140625" customWidth="1"/>
  </cols>
  <sheetData>
    <row r="1" spans="1:1" ht="12.75" customHeight="1" x14ac:dyDescent="0.2">
      <c r="A1" s="111"/>
    </row>
    <row r="2" spans="1:1" x14ac:dyDescent="0.2">
      <c r="A2" s="111"/>
    </row>
    <row r="3" spans="1:1" x14ac:dyDescent="0.2">
      <c r="A3" s="111"/>
    </row>
    <row r="4" spans="1:1" x14ac:dyDescent="0.2">
      <c r="A4" s="111"/>
    </row>
    <row r="5" spans="1:1" x14ac:dyDescent="0.2">
      <c r="A5" s="111"/>
    </row>
    <row r="6" spans="1:1" x14ac:dyDescent="0.2">
      <c r="A6" s="111"/>
    </row>
    <row r="7" spans="1:1" x14ac:dyDescent="0.2">
      <c r="A7" s="111"/>
    </row>
    <row r="8" spans="1:1" x14ac:dyDescent="0.2">
      <c r="A8" s="111"/>
    </row>
    <row r="9" spans="1:1" x14ac:dyDescent="0.2">
      <c r="A9" s="111"/>
    </row>
    <row r="10" spans="1:1" x14ac:dyDescent="0.2">
      <c r="A10" s="111"/>
    </row>
    <row r="11" spans="1:1" x14ac:dyDescent="0.2">
      <c r="A11" s="111"/>
    </row>
    <row r="12" spans="1:1" x14ac:dyDescent="0.2">
      <c r="A12" s="111"/>
    </row>
    <row r="13" spans="1:1" x14ac:dyDescent="0.2">
      <c r="A13" s="111"/>
    </row>
    <row r="14" spans="1:1" x14ac:dyDescent="0.2">
      <c r="A14" s="111"/>
    </row>
    <row r="15" spans="1:1" x14ac:dyDescent="0.2">
      <c r="A15" s="111"/>
    </row>
    <row r="16" spans="1:1" x14ac:dyDescent="0.2">
      <c r="A16" s="111"/>
    </row>
    <row r="17" spans="1:1" x14ac:dyDescent="0.2">
      <c r="A17" s="111"/>
    </row>
    <row r="18" spans="1:1" x14ac:dyDescent="0.2">
      <c r="A18" s="111"/>
    </row>
    <row r="19" spans="1:1" x14ac:dyDescent="0.2">
      <c r="A19" s="111"/>
    </row>
    <row r="20" spans="1:1" x14ac:dyDescent="0.2">
      <c r="A20" s="111"/>
    </row>
    <row r="21" spans="1:1" x14ac:dyDescent="0.2">
      <c r="A21" s="111"/>
    </row>
    <row r="22" spans="1:1" x14ac:dyDescent="0.2">
      <c r="A22" s="111"/>
    </row>
    <row r="23" spans="1:1" x14ac:dyDescent="0.2">
      <c r="A23" s="111"/>
    </row>
    <row r="24" spans="1:1" x14ac:dyDescent="0.2">
      <c r="A24" s="111"/>
    </row>
    <row r="25" spans="1:1" x14ac:dyDescent="0.2">
      <c r="A25" s="111"/>
    </row>
    <row r="26" spans="1:1" x14ac:dyDescent="0.2">
      <c r="A26" s="111"/>
    </row>
    <row r="27" spans="1:1" x14ac:dyDescent="0.2">
      <c r="A27" s="111"/>
    </row>
    <row r="28" spans="1:1" x14ac:dyDescent="0.2">
      <c r="A28" s="111"/>
    </row>
    <row r="29" spans="1:1" x14ac:dyDescent="0.2">
      <c r="A29" s="111"/>
    </row>
    <row r="30" spans="1:1" x14ac:dyDescent="0.2">
      <c r="A30" s="111"/>
    </row>
    <row r="31" spans="1:1" x14ac:dyDescent="0.2">
      <c r="A31" s="111"/>
    </row>
    <row r="32" spans="1:1" x14ac:dyDescent="0.2">
      <c r="A32" s="111"/>
    </row>
    <row r="33" spans="1:1" x14ac:dyDescent="0.2">
      <c r="A33" s="111"/>
    </row>
    <row r="34" spans="1:1" x14ac:dyDescent="0.2">
      <c r="A34" s="111"/>
    </row>
    <row r="35" spans="1:1" x14ac:dyDescent="0.2">
      <c r="A35" s="111"/>
    </row>
    <row r="36" spans="1:1" x14ac:dyDescent="0.2">
      <c r="A36" s="111"/>
    </row>
    <row r="37" spans="1:1" x14ac:dyDescent="0.2">
      <c r="A37" s="111"/>
    </row>
    <row r="38" spans="1:1" x14ac:dyDescent="0.2">
      <c r="A38" s="111"/>
    </row>
    <row r="39" spans="1:1" x14ac:dyDescent="0.2">
      <c r="A39" s="111"/>
    </row>
    <row r="40" spans="1:1" x14ac:dyDescent="0.2">
      <c r="A40" s="111"/>
    </row>
    <row r="41" spans="1:1" x14ac:dyDescent="0.2">
      <c r="A41" s="111"/>
    </row>
  </sheetData>
  <printOptions horizontalCentered="1" verticalCentered="1"/>
  <pageMargins left="0.27559055118110237" right="0.47244094488188981" top="0.59055118110236227" bottom="0.59055118110236227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GridLines="0" zoomScale="90" zoomScaleNormal="90" workbookViewId="0">
      <selection activeCell="R6" sqref="R6"/>
    </sheetView>
  </sheetViews>
  <sheetFormatPr defaultRowHeight="12.75" x14ac:dyDescent="0.2"/>
  <cols>
    <col min="1" max="1" width="4.7109375" customWidth="1"/>
  </cols>
  <sheetData>
    <row r="1" spans="1:1" ht="12.75" customHeight="1" x14ac:dyDescent="0.2">
      <c r="A1" s="111"/>
    </row>
    <row r="2" spans="1:1" x14ac:dyDescent="0.2">
      <c r="A2" s="111"/>
    </row>
    <row r="3" spans="1:1" x14ac:dyDescent="0.2">
      <c r="A3" s="111"/>
    </row>
    <row r="4" spans="1:1" x14ac:dyDescent="0.2">
      <c r="A4" s="111"/>
    </row>
    <row r="5" spans="1:1" x14ac:dyDescent="0.2">
      <c r="A5" s="111"/>
    </row>
    <row r="6" spans="1:1" x14ac:dyDescent="0.2">
      <c r="A6" s="111"/>
    </row>
    <row r="7" spans="1:1" x14ac:dyDescent="0.2">
      <c r="A7" s="111"/>
    </row>
    <row r="8" spans="1:1" x14ac:dyDescent="0.2">
      <c r="A8" s="111"/>
    </row>
    <row r="9" spans="1:1" x14ac:dyDescent="0.2">
      <c r="A9" s="111"/>
    </row>
    <row r="10" spans="1:1" x14ac:dyDescent="0.2">
      <c r="A10" s="111"/>
    </row>
    <row r="11" spans="1:1" x14ac:dyDescent="0.2">
      <c r="A11" s="111"/>
    </row>
    <row r="12" spans="1:1" x14ac:dyDescent="0.2">
      <c r="A12" s="111"/>
    </row>
    <row r="13" spans="1:1" x14ac:dyDescent="0.2">
      <c r="A13" s="111"/>
    </row>
    <row r="14" spans="1:1" x14ac:dyDescent="0.2">
      <c r="A14" s="111"/>
    </row>
    <row r="15" spans="1:1" x14ac:dyDescent="0.2">
      <c r="A15" s="111"/>
    </row>
    <row r="16" spans="1:1" x14ac:dyDescent="0.2">
      <c r="A16" s="111"/>
    </row>
    <row r="17" spans="1:1" x14ac:dyDescent="0.2">
      <c r="A17" s="111"/>
    </row>
    <row r="18" spans="1:1" x14ac:dyDescent="0.2">
      <c r="A18" s="111"/>
    </row>
    <row r="19" spans="1:1" x14ac:dyDescent="0.2">
      <c r="A19" s="111"/>
    </row>
    <row r="20" spans="1:1" x14ac:dyDescent="0.2">
      <c r="A20" s="111"/>
    </row>
    <row r="21" spans="1:1" x14ac:dyDescent="0.2">
      <c r="A21" s="111"/>
    </row>
    <row r="22" spans="1:1" x14ac:dyDescent="0.2">
      <c r="A22" s="111"/>
    </row>
    <row r="23" spans="1:1" x14ac:dyDescent="0.2">
      <c r="A23" s="111"/>
    </row>
    <row r="24" spans="1:1" x14ac:dyDescent="0.2">
      <c r="A24" s="111"/>
    </row>
    <row r="25" spans="1:1" x14ac:dyDescent="0.2">
      <c r="A25" s="111"/>
    </row>
    <row r="26" spans="1:1" x14ac:dyDescent="0.2">
      <c r="A26" s="111"/>
    </row>
    <row r="27" spans="1:1" x14ac:dyDescent="0.2">
      <c r="A27" s="111"/>
    </row>
    <row r="28" spans="1:1" x14ac:dyDescent="0.2">
      <c r="A28" s="111"/>
    </row>
    <row r="29" spans="1:1" x14ac:dyDescent="0.2">
      <c r="A29" s="111"/>
    </row>
    <row r="30" spans="1:1" x14ac:dyDescent="0.2">
      <c r="A30" s="111"/>
    </row>
    <row r="31" spans="1:1" x14ac:dyDescent="0.2">
      <c r="A31" s="111"/>
    </row>
    <row r="32" spans="1:1" x14ac:dyDescent="0.2">
      <c r="A32" s="111"/>
    </row>
    <row r="33" spans="1:17" s="30" customFormat="1" ht="2.25" customHeight="1" x14ac:dyDescent="0.2">
      <c r="A33" s="111"/>
    </row>
    <row r="34" spans="1:17" s="19" customFormat="1" ht="13.5" x14ac:dyDescent="0.25">
      <c r="A34" s="111"/>
      <c r="B34" s="95" t="s">
        <v>176</v>
      </c>
      <c r="C34" s="95"/>
      <c r="D34" s="95"/>
      <c r="E34" s="95" t="s">
        <v>162</v>
      </c>
      <c r="F34" s="95"/>
      <c r="G34" s="95"/>
      <c r="H34" s="95" t="s">
        <v>149</v>
      </c>
      <c r="I34" s="95"/>
      <c r="J34" s="95"/>
      <c r="K34" s="95" t="s">
        <v>153</v>
      </c>
      <c r="L34" s="95"/>
      <c r="M34" s="95"/>
      <c r="N34" s="95" t="s">
        <v>155</v>
      </c>
      <c r="O34" s="95"/>
      <c r="P34" s="95"/>
      <c r="Q34" s="95"/>
    </row>
    <row r="35" spans="1:17" ht="13.5" x14ac:dyDescent="0.25">
      <c r="A35" s="111"/>
      <c r="B35" s="95" t="s">
        <v>177</v>
      </c>
      <c r="C35" s="95"/>
      <c r="D35" s="95"/>
      <c r="E35" s="95" t="s">
        <v>163</v>
      </c>
      <c r="F35" s="95"/>
      <c r="G35" s="95"/>
      <c r="H35" s="95" t="s">
        <v>148</v>
      </c>
      <c r="I35" s="95"/>
      <c r="J35" s="95"/>
      <c r="K35" s="95" t="s">
        <v>179</v>
      </c>
      <c r="L35" s="95"/>
      <c r="M35" s="95"/>
      <c r="N35" s="95" t="s">
        <v>159</v>
      </c>
      <c r="O35" s="95"/>
      <c r="P35" s="95"/>
      <c r="Q35" s="95"/>
    </row>
    <row r="36" spans="1:17" ht="13.5" x14ac:dyDescent="0.25">
      <c r="A36" s="111"/>
      <c r="B36" s="95" t="s">
        <v>160</v>
      </c>
      <c r="C36" s="95"/>
      <c r="D36" s="95"/>
      <c r="E36" s="95" t="s">
        <v>164</v>
      </c>
      <c r="F36" s="95"/>
      <c r="G36" s="95"/>
      <c r="H36" s="95" t="s">
        <v>57</v>
      </c>
      <c r="I36" s="95"/>
      <c r="J36" s="95"/>
      <c r="K36" s="95" t="s">
        <v>64</v>
      </c>
      <c r="L36" s="95"/>
      <c r="M36" s="95"/>
      <c r="N36" s="95" t="s">
        <v>156</v>
      </c>
      <c r="O36" s="95"/>
      <c r="P36" s="95"/>
      <c r="Q36" s="95"/>
    </row>
    <row r="37" spans="1:17" ht="13.5" x14ac:dyDescent="0.25">
      <c r="A37" s="111"/>
      <c r="B37" s="95" t="s">
        <v>161</v>
      </c>
      <c r="C37" s="95"/>
      <c r="D37" s="95"/>
      <c r="E37" s="95" t="s">
        <v>169</v>
      </c>
      <c r="F37" s="95"/>
      <c r="G37" s="95"/>
      <c r="H37" s="95" t="s">
        <v>150</v>
      </c>
      <c r="I37" s="95"/>
      <c r="J37" s="95"/>
      <c r="K37" s="95" t="s">
        <v>171</v>
      </c>
      <c r="L37" s="95"/>
      <c r="M37" s="95"/>
      <c r="N37" s="95" t="s">
        <v>157</v>
      </c>
      <c r="O37" s="95"/>
      <c r="P37" s="95"/>
      <c r="Q37" s="95"/>
    </row>
    <row r="38" spans="1:17" ht="13.5" x14ac:dyDescent="0.25">
      <c r="A38" s="111"/>
      <c r="B38" s="95" t="s">
        <v>173</v>
      </c>
      <c r="C38" s="95"/>
      <c r="D38" s="95"/>
      <c r="E38" s="95" t="s">
        <v>165</v>
      </c>
      <c r="F38" s="95"/>
      <c r="G38" s="95"/>
      <c r="H38" s="95" t="s">
        <v>151</v>
      </c>
      <c r="I38" s="95"/>
      <c r="J38" s="95"/>
      <c r="K38" s="95" t="s">
        <v>154</v>
      </c>
      <c r="L38" s="95"/>
      <c r="M38" s="95"/>
      <c r="N38" s="95" t="s">
        <v>60</v>
      </c>
      <c r="O38" s="95"/>
      <c r="P38" s="95"/>
      <c r="Q38" s="95"/>
    </row>
    <row r="39" spans="1:17" ht="13.5" x14ac:dyDescent="0.25">
      <c r="A39" s="111"/>
      <c r="B39" s="95" t="s">
        <v>175</v>
      </c>
      <c r="C39" s="95"/>
      <c r="D39" s="95"/>
      <c r="E39" s="95" t="s">
        <v>166</v>
      </c>
      <c r="F39" s="95"/>
      <c r="G39" s="95"/>
      <c r="H39" s="95" t="s">
        <v>170</v>
      </c>
      <c r="I39" s="95"/>
      <c r="J39" s="95"/>
      <c r="K39" s="95" t="s">
        <v>180</v>
      </c>
      <c r="L39" s="95"/>
      <c r="M39" s="95"/>
      <c r="N39" s="95" t="s">
        <v>158</v>
      </c>
      <c r="O39" s="95"/>
      <c r="P39" s="95"/>
      <c r="Q39" s="95"/>
    </row>
    <row r="40" spans="1:17" ht="13.5" x14ac:dyDescent="0.25">
      <c r="A40" s="111"/>
      <c r="B40" s="95" t="s">
        <v>174</v>
      </c>
      <c r="C40" s="95"/>
      <c r="D40" s="95"/>
      <c r="E40" s="95" t="s">
        <v>167</v>
      </c>
      <c r="F40" s="95"/>
      <c r="G40" s="95"/>
      <c r="H40" s="95" t="s">
        <v>58</v>
      </c>
      <c r="I40" s="95"/>
      <c r="J40" s="95"/>
      <c r="K40" s="95" t="s">
        <v>59</v>
      </c>
      <c r="L40" s="95"/>
      <c r="M40" s="95"/>
      <c r="N40" s="95"/>
      <c r="O40" s="95"/>
      <c r="P40" s="95"/>
      <c r="Q40" s="95"/>
    </row>
    <row r="41" spans="1:17" ht="13.5" x14ac:dyDescent="0.25">
      <c r="A41" s="111"/>
      <c r="B41" s="95" t="s">
        <v>178</v>
      </c>
      <c r="C41" s="95"/>
      <c r="D41" s="95"/>
      <c r="E41" s="95" t="s">
        <v>168</v>
      </c>
      <c r="F41" s="95"/>
      <c r="G41" s="95"/>
      <c r="H41" s="95" t="s">
        <v>152</v>
      </c>
      <c r="I41" s="95"/>
      <c r="J41" s="95"/>
      <c r="K41" s="95" t="s">
        <v>172</v>
      </c>
      <c r="L41" s="95"/>
      <c r="M41" s="95"/>
      <c r="N41" s="95"/>
      <c r="O41" s="95"/>
      <c r="P41" s="95"/>
      <c r="Q41" s="95"/>
    </row>
  </sheetData>
  <printOptions horizontalCentered="1" verticalCentered="1"/>
  <pageMargins left="0.27559055118110237" right="0.47244094488188981" top="0.59055118110236227" bottom="0.59055118110236227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30</vt:i4>
      </vt:variant>
      <vt:variant>
        <vt:lpstr>Pomenované rozsahy</vt:lpstr>
      </vt:variant>
      <vt:variant>
        <vt:i4>15</vt:i4>
      </vt:variant>
    </vt:vector>
  </HeadingPairs>
  <TitlesOfParts>
    <vt:vector size="45" baseType="lpstr">
      <vt:lpstr>graf č1</vt:lpstr>
      <vt:lpstr>graf č.2</vt:lpstr>
      <vt:lpstr>graf č.3</vt:lpstr>
      <vt:lpstr>graf č.4</vt:lpstr>
      <vt:lpstr>graf č.5</vt:lpstr>
      <vt:lpstr>graf č.6+7</vt:lpstr>
      <vt:lpstr>graf č.8+9</vt:lpstr>
      <vt:lpstr>graf č.10</vt:lpstr>
      <vt:lpstr>graf č.11</vt:lpstr>
      <vt:lpstr>grafč.12</vt:lpstr>
      <vt:lpstr>graf č.13</vt:lpstr>
      <vt:lpstr>graf č.14+15</vt:lpstr>
      <vt:lpstr>graf č.16+17</vt:lpstr>
      <vt:lpstr>graf1_data</vt:lpstr>
      <vt:lpstr>graf2_data</vt:lpstr>
      <vt:lpstr>graf3_data</vt:lpstr>
      <vt:lpstr>graf4 data</vt:lpstr>
      <vt:lpstr>graf5_dataspolu</vt:lpstr>
      <vt:lpstr>graf6_data</vt:lpstr>
      <vt:lpstr>graf7_data</vt:lpstr>
      <vt:lpstr>graf8_data</vt:lpstr>
      <vt:lpstr>graf9_data</vt:lpstr>
      <vt:lpstr>graf10_data</vt:lpstr>
      <vt:lpstr>graf11_data</vt:lpstr>
      <vt:lpstr>graf 12_data a vypocet (2)</vt:lpstr>
      <vt:lpstr>graf13 štrukt_odv_data (2)</vt:lpstr>
      <vt:lpstr>graf14 štrukt_kraje_data (2)</vt:lpstr>
      <vt:lpstr>graf15štrukt_veľkosť_data (2)</vt:lpstr>
      <vt:lpstr>graf16 štrukt_druhvls_data</vt:lpstr>
      <vt:lpstr>graf17 štrukt_pravnaforma_data</vt:lpstr>
      <vt:lpstr>'graf 12_data a vypocet (2)'!Oblasť_tlače</vt:lpstr>
      <vt:lpstr>'graf č.10'!Oblasť_tlače</vt:lpstr>
      <vt:lpstr>'graf č.11'!Oblasť_tlače</vt:lpstr>
      <vt:lpstr>'graf č.13'!Oblasť_tlače</vt:lpstr>
      <vt:lpstr>'graf č.14+15'!Oblasť_tlače</vt:lpstr>
      <vt:lpstr>'graf č.16+17'!Oblasť_tlače</vt:lpstr>
      <vt:lpstr>'graf č.2'!Oblasť_tlače</vt:lpstr>
      <vt:lpstr>'graf č.3'!Oblasť_tlače</vt:lpstr>
      <vt:lpstr>'graf č.4'!Oblasť_tlače</vt:lpstr>
      <vt:lpstr>'graf č.5'!Oblasť_tlače</vt:lpstr>
      <vt:lpstr>'graf č.6+7'!Oblasť_tlače</vt:lpstr>
      <vt:lpstr>'graf č.8+9'!Oblasť_tlače</vt:lpstr>
      <vt:lpstr>'graf č1'!Oblasť_tlače</vt:lpstr>
      <vt:lpstr>'graf13 štrukt_odv_data (2)'!Oblasť_tlače</vt:lpstr>
      <vt:lpstr>grafč.12!Oblasť_tlače</vt:lpstr>
    </vt:vector>
  </TitlesOfParts>
  <Company>TREXIMA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Krišková Dana</cp:lastModifiedBy>
  <cp:lastPrinted>2020-10-23T09:01:08Z</cp:lastPrinted>
  <dcterms:created xsi:type="dcterms:W3CDTF">2000-08-08T12:40:30Z</dcterms:created>
  <dcterms:modified xsi:type="dcterms:W3CDTF">2020-10-26T10:45:21Z</dcterms:modified>
</cp:coreProperties>
</file>